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13-Week Forecast" sheetId="2" state="visible" r:id="rId2"/>
  </sheets>
  <definedNames>
    <definedName name="_xlnm.Print_Area" localSheetId="1">'13-Week Forecast'!$A$1:$P$68</definedName>
  </definedNames>
  <calcPr calcId="124519" fullCalcOnLoad="1"/>
</workbook>
</file>

<file path=xl/styles.xml><?xml version="1.0" encoding="utf-8"?>
<styleSheet xmlns="http://schemas.openxmlformats.org/spreadsheetml/2006/main">
  <numFmts count="5">
    <numFmt numFmtId="164" formatCode="yyyy-mm-dd"/>
    <numFmt numFmtId="165" formatCode="dd mmm yyyy"/>
    <numFmt numFmtId="166" formatCode="#,##0;(#,##0);&quot;-&quot;"/>
    <numFmt numFmtId="167" formatCode="dd mmm"/>
    <numFmt numFmtId="168" formatCode="dd mmm yy"/>
  </numFmts>
  <fonts count="15">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i val="1"/>
      <color rgb="00666666"/>
      <sz val="9"/>
    </font>
    <font>
      <name val="Arial"/>
      <b val="1"/>
      <color rgb="00CC1923"/>
      <sz val="9"/>
    </font>
    <font>
      <name val="Arial"/>
      <b val="1"/>
      <color rgb="00CC1923"/>
      <sz val="16"/>
    </font>
    <font>
      <name val="Arial"/>
      <color rgb="00666666"/>
      <sz val="9"/>
    </font>
    <font>
      <name val="Arial"/>
      <b val="1"/>
      <color rgb="00CC1923"/>
    </font>
    <font>
      <name val="Arial"/>
      <b val="1"/>
      <sz val="8"/>
    </font>
    <font>
      <name val="Arial"/>
      <b val="1"/>
      <color rgb="001E7B34"/>
    </font>
  </fonts>
  <fills count="6">
    <fill>
      <patternFill/>
    </fill>
    <fill>
      <patternFill patternType="gray125"/>
    </fill>
    <fill>
      <patternFill patternType="solid">
        <fgColor rgb="00111111"/>
      </patternFill>
    </fill>
    <fill>
      <patternFill patternType="solid">
        <fgColor rgb="00FFFF99"/>
      </patternFill>
    </fill>
    <fill>
      <patternFill patternType="solid">
        <fgColor rgb="00CC1923"/>
      </patternFill>
    </fill>
    <fill>
      <patternFill patternType="solid">
        <fgColor rgb="00F0EE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4" fillId="4" borderId="0" applyAlignment="1" pivotButton="0" quotePrefix="0" xfId="0">
      <alignment horizontal="center"/>
    </xf>
    <xf numFmtId="0" fontId="8"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5" fillId="0" borderId="0" pivotButton="0" quotePrefix="0" xfId="0"/>
    <xf numFmtId="0" fontId="7" fillId="3" borderId="0" applyAlignment="1" pivotButton="0" quotePrefix="0" xfId="0">
      <alignment horizontal="left"/>
    </xf>
    <xf numFmtId="166" fontId="7" fillId="3" borderId="0" applyAlignment="1" pivotButton="0" quotePrefix="0" xfId="0">
      <alignment horizontal="right"/>
    </xf>
    <xf numFmtId="165" fontId="7" fillId="3" borderId="0" applyAlignment="1" pivotButton="0" quotePrefix="0" xfId="0">
      <alignment horizontal="left"/>
    </xf>
    <xf numFmtId="0" fontId="14" fillId="0" borderId="0" pivotButton="0" quotePrefix="0" xfId="0"/>
    <xf numFmtId="0" fontId="4" fillId="2" borderId="0" applyAlignment="1" pivotButton="0" quotePrefix="0" xfId="0">
      <alignment horizontal="left"/>
    </xf>
    <xf numFmtId="0" fontId="4" fillId="2" borderId="0" applyAlignment="1" pivotButton="0" quotePrefix="0" xfId="0">
      <alignment horizontal="center"/>
    </xf>
    <xf numFmtId="0" fontId="11" fillId="0" borderId="1" pivotButton="0" quotePrefix="0" xfId="0"/>
    <xf numFmtId="167" fontId="11" fillId="0" borderId="1" applyAlignment="1" pivotButton="0" quotePrefix="0" xfId="0">
      <alignment horizontal="center"/>
    </xf>
    <xf numFmtId="168" fontId="11" fillId="0" borderId="1" applyAlignment="1" pivotButton="0" quotePrefix="0" xfId="0">
      <alignment horizontal="center"/>
    </xf>
    <xf numFmtId="0" fontId="5" fillId="5" borderId="2" pivotButton="0" quotePrefix="0" xfId="0"/>
    <xf numFmtId="166" fontId="5" fillId="5" borderId="2" pivotButton="0" quotePrefix="0" xfId="0"/>
    <xf numFmtId="0" fontId="12" fillId="0" borderId="0" pivotButton="0" quotePrefix="0" xfId="0"/>
    <xf numFmtId="0" fontId="6" fillId="0" borderId="1" pivotButton="0" quotePrefix="0" xfId="0"/>
    <xf numFmtId="166" fontId="7" fillId="3" borderId="1" pivotButton="0" quotePrefix="0" xfId="0"/>
    <xf numFmtId="166" fontId="6" fillId="0" borderId="1" pivotButton="0" quotePrefix="0" xfId="0"/>
    <xf numFmtId="0" fontId="13" fillId="0" borderId="0" applyAlignment="1" pivotButton="0" quotePrefix="0" xfId="0">
      <alignment horizontal="center" wrapText="1"/>
    </xf>
    <xf numFmtId="1" fontId="11" fillId="0" borderId="0" pivotButton="0" quotePrefix="0" xfId="0"/>
    <xf numFmtId="166" fontId="5" fillId="0" borderId="1" applyAlignment="1" pivotButton="0" quotePrefix="0" xfId="0">
      <alignment horizontal="right"/>
    </xf>
    <xf numFmtId="0" fontId="0" fillId="0" borderId="1" pivotButton="0" quotePrefix="0" xfId="0"/>
    <xf numFmtId="0" fontId="5" fillId="0" borderId="1" applyAlignment="1" pivotButton="0" quotePrefix="0" xfId="0">
      <alignment horizontal="right"/>
    </xf>
    <xf numFmtId="1" fontId="5" fillId="0" borderId="1" applyAlignment="1" pivotButton="0" quotePrefix="0" xfId="0">
      <alignment horizontal="right"/>
    </xf>
    <xf numFmtId="165" fontId="5" fillId="0" borderId="1" applyAlignment="1" pivotButton="0" quotePrefix="0" xfId="0">
      <alignment horizontal="right"/>
    </xf>
    <xf numFmtId="0" fontId="5" fillId="0" borderId="0" applyAlignment="1" pivotButton="0" quotePrefix="0" xfId="0">
      <alignment vertical="top" wrapText="1"/>
    </xf>
  </cellXfs>
  <cellStyles count="1">
    <cellStyle name="Normal" xfId="0" builtinId="0" hidden="0"/>
  </cellStyles>
  <dxfs count="4">
    <dxf>
      <font>
        <name val="Arial"/>
        <b val="1"/>
        <color rgb="00FFFFFF"/>
      </font>
      <fill>
        <patternFill patternType="solid">
          <fgColor rgb="00CC1923"/>
        </patternFill>
      </fill>
    </dxf>
    <dxf>
      <font>
        <name val="Arial"/>
        <b val="1"/>
        <color rgb="001E7B34"/>
      </font>
    </dxf>
    <dxf>
      <font>
        <name val="Arial"/>
        <b val="1"/>
        <color rgb="00CC1923"/>
      </font>
      <fill>
        <patternFill patternType="solid">
          <fgColor rgb="00F8D7DA"/>
        </patternFill>
      </fill>
    </dxf>
    <dxf>
      <font>
        <name val="Arial"/>
        <b val="1"/>
        <color rgb="00CC192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Closing cash vs minimum buffer</a:t>
            </a:r>
          </a:p>
        </rich>
      </tx>
    </title>
    <plotArea>
      <lineChart>
        <grouping val="standard"/>
        <ser>
          <idx val="0"/>
          <order val="0"/>
          <tx>
            <strRef>
              <f>'13-Week Forecast'!B33</f>
            </strRef>
          </tx>
          <spPr>
            <a:ln xmlns:a="http://schemas.openxmlformats.org/drawingml/2006/main" w="28575">
              <a:solidFill>
                <a:srgbClr val="111111"/>
              </a:solidFill>
              <a:prstDash val="solid"/>
            </a:ln>
          </spPr>
          <marker>
            <symbol val="none"/>
            <spPr>
              <a:ln xmlns:a="http://schemas.openxmlformats.org/drawingml/2006/main">
                <a:prstDash val="solid"/>
              </a:ln>
            </spPr>
          </marker>
          <cat>
            <numRef>
              <f>'13-Week Forecast'!$C$8:$O$8</f>
            </numRef>
          </cat>
          <val>
            <numRef>
              <f>'13-Week Forecast'!$C$33:$O$33</f>
            </numRef>
          </val>
          <smooth val="0"/>
        </ser>
        <ser>
          <idx val="1"/>
          <order val="1"/>
          <tx>
            <strRef>
              <f>'13-Week Forecast'!B34</f>
            </strRef>
          </tx>
          <spPr>
            <a:ln xmlns:a="http://schemas.openxmlformats.org/drawingml/2006/main" w="19050">
              <a:solidFill>
                <a:srgbClr val="CC1923"/>
              </a:solidFill>
              <a:prstDash val="dash"/>
            </a:ln>
          </spPr>
          <marker>
            <symbol val="none"/>
            <spPr>
              <a:ln xmlns:a="http://schemas.openxmlformats.org/drawingml/2006/main">
                <a:prstDash val="solid"/>
              </a:ln>
            </spPr>
          </marker>
          <cat>
            <numRef>
              <f>'13-Week Forecast'!$C$8:$O$8</f>
            </numRef>
          </cat>
          <val>
            <numRef>
              <f>'13-Week Forecast'!$C$34:$O$34</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3</col>
      <colOff>0</colOff>
      <row>0</row>
      <rowOff>0</rowOff>
    </from>
    <ext cx="9525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50</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1:D26"/>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13-Week Cash Flow Forecast</t>
        </is>
      </c>
    </row>
    <row r="2">
      <c r="B2" s="2" t="inlineStr">
        <is>
          <t>Axcell Financial Consulting</t>
        </is>
      </c>
    </row>
    <row r="3">
      <c r="B3" s="3" t="inlineStr">
        <is>
          <t>See your cash position week by week, and spot a shortfall before it happens</t>
        </is>
      </c>
    </row>
    <row r="5">
      <c r="B5" s="4" t="inlineStr">
        <is>
          <t>How to use it (about 10 minutes)</t>
        </is>
      </c>
      <c r="C5" s="5" t="n"/>
      <c r="D5" s="5" t="n"/>
    </row>
    <row r="6" ht="30" customHeight="1">
      <c r="B6" s="6" t="inlineStr">
        <is>
          <t>Step 1</t>
        </is>
      </c>
      <c r="C6" s="7" t="inlineStr">
        <is>
          <t>On the '13-Week Forecast' sheet, fill the yellow settings: forecast start date (the first day of week 1, e.g. a Monday), cash in the bank on that date, and your minimum cash buffer. All 13 week dates follow from the start date.</t>
        </is>
      </c>
    </row>
    <row r="7" ht="30" customHeight="1">
      <c r="B7" s="6" t="inlineStr">
        <is>
          <t>Step 2</t>
        </is>
      </c>
      <c r="C7" s="7" t="inlineStr">
        <is>
          <t>Enter the cash you expect to RECEIVE each week: collections from existing invoices, new sales collected, and other receipts. Use the date the money lands in the bank, not the invoice date.</t>
        </is>
      </c>
    </row>
    <row r="8" ht="30" customHeight="1">
      <c r="B8" s="6" t="inlineStr">
        <is>
          <t>Step 3</t>
        </is>
      </c>
      <c r="C8" s="7" t="inlineStr">
        <is>
          <t>Enter the cash you expect to PAY each week (as positive numbers): payroll, suppliers, rent, taxes, loan repayments and so on.</t>
        </is>
      </c>
    </row>
    <row r="9" ht="30" customHeight="1">
      <c r="B9" s="6" t="inlineStr">
        <is>
          <t>Step 4</t>
        </is>
      </c>
      <c r="C9" s="7" t="inlineStr">
        <is>
          <t>Read the bottom block and the chart: closing cash each week, headroom above your buffer, and a red flag in any week where cash falls below the buffer.</t>
        </is>
      </c>
    </row>
    <row r="10" ht="30" customHeight="1">
      <c r="B10" s="6" t="inlineStr">
        <is>
          <t>Step 5</t>
        </is>
      </c>
      <c r="C10" s="7" t="inlineStr">
        <is>
          <t>Every week, roll forward: set the start date one week later, type your actual bank balance as opening cash, and update the 13 weeks.</t>
        </is>
      </c>
    </row>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28" customHeight="1">
      <c r="B16" s="11" t="inlineStr">
        <is>
          <t>BELOW BUFFER</t>
        </is>
      </c>
      <c r="C16" s="7" t="inlineStr">
        <is>
          <t>Warning flag: closing cash is below your minimum buffer (or below zero) in that week.</t>
        </is>
      </c>
    </row>
    <row r="18">
      <c r="B18" s="4" t="inlineStr">
        <is>
          <t>Good to know</t>
        </is>
      </c>
      <c r="C18" s="5" t="n"/>
      <c r="D18" s="5" t="n"/>
    </row>
    <row r="19" ht="30" customHeight="1">
      <c r="B19" s="7" t="inlineStr">
        <is>
          <t>• Cash basis: enter money when it actually moves in or out of the bank. Profit and cash are different; a profitable month can still run out of cash.</t>
        </is>
      </c>
    </row>
    <row r="20" ht="30" customHeight="1">
      <c r="B20" s="7" t="inlineStr">
        <is>
          <t>• All amounts are positive. Receipts add to cash, payments reduce it: Opening cash + Receipts − Payments = Closing cash. Next week's opening cash = this week's closing cash.</t>
        </is>
      </c>
    </row>
    <row r="21" ht="30" customHeight="1">
      <c r="B21" s="7" t="inlineStr">
        <is>
          <t>• Minimum cash buffer: the lowest balance you are comfortable holding, for example a few weeks of fixed payments such as payroll and rent. You decide the number.</t>
        </is>
      </c>
    </row>
    <row r="22" ht="30" customHeight="1">
      <c r="B22" s="7" t="inlineStr">
        <is>
          <t>• Line names can be retyped to suit your business. Do not insert or delete rows or columns; use 'Other' lines for anything extra.</t>
        </is>
      </c>
    </row>
    <row r="23" ht="30" customHeight="1">
      <c r="B23" s="7" t="inlineStr">
        <is>
          <t>• To start blank, select the yellow weekly cells and press Delete. Formulas are not affected.</t>
        </is>
      </c>
    </row>
    <row r="25">
      <c r="B25" s="12" t="inlineStr">
        <is>
          <t>Illustrative tool for decision support, not financial, tax or legal advice. The example figures are made up for illustration.</t>
        </is>
      </c>
    </row>
    <row r="26">
      <c r="B26" s="13" t="inlineStr">
        <is>
          <t>axcellservice.com · Free template · Book a free 30-minute consultation: axcellservice.com/contact</t>
        </is>
      </c>
    </row>
  </sheetData>
  <mergeCells count="15">
    <mergeCell ref="B19:D19"/>
    <mergeCell ref="C6:D6"/>
    <mergeCell ref="C10:D10"/>
    <mergeCell ref="C7:D7"/>
    <mergeCell ref="C16:D16"/>
    <mergeCell ref="C15:D15"/>
    <mergeCell ref="B23:D23"/>
    <mergeCell ref="B22:D22"/>
    <mergeCell ref="C14:D14"/>
    <mergeCell ref="C13:D13"/>
    <mergeCell ref="B21:D21"/>
    <mergeCell ref="C9:D9"/>
    <mergeCell ref="B25:D25"/>
    <mergeCell ref="C8:D8"/>
    <mergeCell ref="B20:D20"/>
  </mergeCell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1:P68"/>
  <sheetViews>
    <sheetView showGridLines="0" workbookViewId="0">
      <pane xSplit="2" ySplit="10" topLeftCell="C11" activePane="bottomRight" state="frozen"/>
      <selection pane="topRight"/>
      <selection pane="bottomLeft"/>
      <selection pane="bottomRight" activeCell="A1" sqref="A1"/>
    </sheetView>
  </sheetViews>
  <sheetFormatPr baseColWidth="8" defaultRowHeight="15"/>
  <cols>
    <col width="2" customWidth="1" min="1" max="1"/>
    <col width="46"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1.5" customWidth="1" min="14" max="14"/>
    <col width="11.5" customWidth="1" min="15" max="15"/>
    <col width="16" customWidth="1" min="16" max="16"/>
  </cols>
  <sheetData>
    <row r="1" ht="26" customHeight="1">
      <c r="B1" s="14" t="inlineStr">
        <is>
          <t>13-week cash flow forecast</t>
        </is>
      </c>
    </row>
    <row r="2">
      <c r="B2" s="15" t="inlineStr">
        <is>
          <t>Axcell Financial Consulting · 13-week cash flow template</t>
        </is>
      </c>
    </row>
    <row r="4">
      <c r="B4" s="16" t="inlineStr">
        <is>
          <t>Company name</t>
        </is>
      </c>
      <c r="C4" s="17" t="inlineStr">
        <is>
          <t>Example Trading Co.</t>
        </is>
      </c>
      <c r="H4" s="16" t="inlineStr">
        <is>
          <t>Opening cash in bank at start of week 1</t>
        </is>
      </c>
      <c r="L4" s="18" t="n">
        <v>180000</v>
      </c>
    </row>
    <row r="5">
      <c r="B5" s="16" t="inlineStr">
        <is>
          <t>Currency (label only)</t>
        </is>
      </c>
      <c r="C5" s="17" t="inlineStr">
        <is>
          <t>Your currency</t>
        </is>
      </c>
      <c r="H5" s="16" t="inlineStr">
        <is>
          <t>Minimum cash buffer you want to keep</t>
        </is>
      </c>
      <c r="L5" s="18" t="n">
        <v>100000</v>
      </c>
    </row>
    <row r="6">
      <c r="B6" s="16" t="inlineStr">
        <is>
          <t>Forecast start date (first day of week 1)</t>
        </is>
      </c>
      <c r="C6" s="19" t="n">
        <v>46335</v>
      </c>
      <c r="H6" s="12" t="str">
        <f>"All amounts in "&amp;C5&amp;". Enter receipts and payments as positive numbers."</f>
        <v>All amounts in Your currency. Enter receipts and payments as positive numbers.</v>
      </c>
    </row>
    <row r="7">
      <c r="B7" s="20" t="str">
        <f>IF(SUM(C37:O37)=0,"Status: OK. Closing cash stays above your buffer in all 13 weeks.","Status: WARNING. Cash is below your buffer in "&amp;SUM(C37:O37)&amp;" week(s), first in "&amp;C43&amp;". See the bottom of this sheet.")</f>
        <v>Status: WARNING. Cash is below your buffer in 2 week(s), first in W12. See the bottom of this sheet.</v>
      </c>
    </row>
    <row r="8">
      <c r="B8" s="21" t="inlineStr">
        <is>
          <t>Week</t>
        </is>
      </c>
      <c r="C8" s="22" t="inlineStr">
        <is>
          <t>W1</t>
        </is>
      </c>
      <c r="D8" s="22" t="inlineStr">
        <is>
          <t>W2</t>
        </is>
      </c>
      <c r="E8" s="22" t="inlineStr">
        <is>
          <t>W3</t>
        </is>
      </c>
      <c r="F8" s="22" t="inlineStr">
        <is>
          <t>W4</t>
        </is>
      </c>
      <c r="G8" s="22" t="inlineStr">
        <is>
          <t>W5</t>
        </is>
      </c>
      <c r="H8" s="22" t="inlineStr">
        <is>
          <t>W6</t>
        </is>
      </c>
      <c r="I8" s="22" t="inlineStr">
        <is>
          <t>W7</t>
        </is>
      </c>
      <c r="J8" s="22" t="inlineStr">
        <is>
          <t>W8</t>
        </is>
      </c>
      <c r="K8" s="22" t="inlineStr">
        <is>
          <t>W9</t>
        </is>
      </c>
      <c r="L8" s="22" t="inlineStr">
        <is>
          <t>W10</t>
        </is>
      </c>
      <c r="M8" s="22" t="inlineStr">
        <is>
          <t>W11</t>
        </is>
      </c>
      <c r="N8" s="22" t="inlineStr">
        <is>
          <t>W12</t>
        </is>
      </c>
      <c r="O8" s="22" t="inlineStr">
        <is>
          <t>W13</t>
        </is>
      </c>
      <c r="P8" s="22" t="inlineStr">
        <is>
          <t>13-week total</t>
        </is>
      </c>
    </row>
    <row r="9">
      <c r="B9" s="23" t="inlineStr">
        <is>
          <t>Week starting</t>
        </is>
      </c>
      <c r="C9" s="24">
        <f>$C$6</f>
        <v>46335</v>
      </c>
      <c r="D9" s="24">
        <f>C9+7</f>
        <v>46342</v>
      </c>
      <c r="E9" s="24">
        <f>D9+7</f>
        <v>46349</v>
      </c>
      <c r="F9" s="24">
        <f>E9+7</f>
        <v>46356</v>
      </c>
      <c r="G9" s="24">
        <f>F9+7</f>
        <v>46363</v>
      </c>
      <c r="H9" s="24">
        <f>G9+7</f>
        <v>46370</v>
      </c>
      <c r="I9" s="24">
        <f>H9+7</f>
        <v>46377</v>
      </c>
      <c r="J9" s="24">
        <f>I9+7</f>
        <v>46384</v>
      </c>
      <c r="K9" s="24">
        <f>J9+7</f>
        <v>46391</v>
      </c>
      <c r="L9" s="24">
        <f>K9+7</f>
        <v>46398</v>
      </c>
      <c r="M9" s="24">
        <f>L9+7</f>
        <v>46405</v>
      </c>
      <c r="N9" s="24">
        <f>M9+7</f>
        <v>46412</v>
      </c>
      <c r="O9" s="24">
        <f>N9+7</f>
        <v>46419</v>
      </c>
      <c r="P9" s="25">
        <f>$C$6</f>
        <v>46335</v>
      </c>
    </row>
    <row r="10">
      <c r="B10" s="23" t="inlineStr">
        <is>
          <t>Week ending</t>
        </is>
      </c>
      <c r="C10" s="24">
        <f>C9+6</f>
        <v>46341</v>
      </c>
      <c r="D10" s="24">
        <f>D9+6</f>
        <v>46348</v>
      </c>
      <c r="E10" s="24">
        <f>E9+6</f>
        <v>46355</v>
      </c>
      <c r="F10" s="24">
        <f>F9+6</f>
        <v>46362</v>
      </c>
      <c r="G10" s="24">
        <f>G9+6</f>
        <v>46369</v>
      </c>
      <c r="H10" s="24">
        <f>H9+6</f>
        <v>46376</v>
      </c>
      <c r="I10" s="24">
        <f>I9+6</f>
        <v>46383</v>
      </c>
      <c r="J10" s="24">
        <f>J9+6</f>
        <v>46390</v>
      </c>
      <c r="K10" s="24">
        <f>K9+6</f>
        <v>46397</v>
      </c>
      <c r="L10" s="24">
        <f>L9+6</f>
        <v>46404</v>
      </c>
      <c r="M10" s="24">
        <f>M9+6</f>
        <v>46411</v>
      </c>
      <c r="N10" s="24">
        <f>N9+6</f>
        <v>46418</v>
      </c>
      <c r="O10" s="24">
        <f>O9+6</f>
        <v>46425</v>
      </c>
      <c r="P10" s="25">
        <f>O10</f>
        <v>46425</v>
      </c>
    </row>
    <row r="11">
      <c r="B11" s="26" t="inlineStr">
        <is>
          <t>Opening cash</t>
        </is>
      </c>
      <c r="C11" s="27">
        <f>$L$4</f>
        <v>180000</v>
      </c>
      <c r="D11" s="27">
        <f>C33</f>
        <v>212000</v>
      </c>
      <c r="E11" s="27">
        <f>D33</f>
        <v>235000</v>
      </c>
      <c r="F11" s="27">
        <f>E33</f>
        <v>278000</v>
      </c>
      <c r="G11" s="27">
        <f>F33</f>
        <v>187000</v>
      </c>
      <c r="H11" s="27">
        <f>G33</f>
        <v>224000</v>
      </c>
      <c r="I11" s="27">
        <f>H33</f>
        <v>222000</v>
      </c>
      <c r="J11" s="27">
        <f>I33</f>
        <v>260000</v>
      </c>
      <c r="K11" s="27">
        <f>J33</f>
        <v>119000</v>
      </c>
      <c r="L11" s="27">
        <f>K33</f>
        <v>151000</v>
      </c>
      <c r="M11" s="27">
        <f>L33</f>
        <v>164000</v>
      </c>
      <c r="N11" s="27">
        <f>M33</f>
        <v>159000</v>
      </c>
      <c r="O11" s="27">
        <f>N33</f>
        <v>63000</v>
      </c>
      <c r="P11" s="27">
        <f>C11</f>
        <v>180000</v>
      </c>
    </row>
    <row r="13">
      <c r="B13" s="28" t="inlineStr">
        <is>
          <t>CASH RECEIPTS (money in)</t>
        </is>
      </c>
    </row>
    <row r="14">
      <c r="B14" s="29" t="inlineStr">
        <is>
          <t xml:space="preserve">  Collections from customers (existing invoices)</t>
        </is>
      </c>
      <c r="C14" s="30" t="n">
        <v>60000</v>
      </c>
      <c r="D14" s="30" t="n">
        <v>55000</v>
      </c>
      <c r="E14" s="30" t="n">
        <v>70000</v>
      </c>
      <c r="F14" s="30" t="n">
        <v>45000</v>
      </c>
      <c r="G14" s="30" t="n">
        <v>40000</v>
      </c>
      <c r="H14" s="30" t="n">
        <v>30000</v>
      </c>
      <c r="I14" s="30" t="n">
        <v>25000</v>
      </c>
      <c r="J14" s="30" t="n">
        <v>15000</v>
      </c>
      <c r="K14" s="30" t="n">
        <v>10000</v>
      </c>
      <c r="L14" s="30" t="n">
        <v>5000</v>
      </c>
      <c r="M14" s="30" t="n">
        <v>5000</v>
      </c>
      <c r="N14" s="30" t="n">
        <v>0</v>
      </c>
      <c r="O14" s="30" t="n">
        <v>0</v>
      </c>
      <c r="P14" s="31">
        <f>SUM(C14:O14)</f>
        <v>360000</v>
      </c>
    </row>
    <row r="15">
      <c r="B15" s="29" t="inlineStr">
        <is>
          <t xml:space="preserve">  Collections from new sales</t>
        </is>
      </c>
      <c r="C15" s="30" t="n">
        <v>0</v>
      </c>
      <c r="D15" s="30" t="n">
        <v>5000</v>
      </c>
      <c r="E15" s="30" t="n">
        <v>10000</v>
      </c>
      <c r="F15" s="30" t="n">
        <v>15000</v>
      </c>
      <c r="G15" s="30" t="n">
        <v>25000</v>
      </c>
      <c r="H15" s="30" t="n">
        <v>35000</v>
      </c>
      <c r="I15" s="30" t="n">
        <v>40000</v>
      </c>
      <c r="J15" s="30" t="n">
        <v>35000</v>
      </c>
      <c r="K15" s="30" t="n">
        <v>50000</v>
      </c>
      <c r="L15" s="30" t="n">
        <v>55000</v>
      </c>
      <c r="M15" s="30" t="n">
        <v>60000</v>
      </c>
      <c r="N15" s="30" t="n">
        <v>60000</v>
      </c>
      <c r="O15" s="30" t="n">
        <v>65000</v>
      </c>
      <c r="P15" s="31">
        <f>SUM(C15:O15)</f>
        <v>455000</v>
      </c>
    </row>
    <row r="16">
      <c r="B16" s="29" t="inlineStr">
        <is>
          <t xml:space="preserve">  Other receipts (loans, owner funds, asset sales)</t>
        </is>
      </c>
      <c r="C16" s="30" t="n">
        <v>0</v>
      </c>
      <c r="D16" s="30" t="n">
        <v>0</v>
      </c>
      <c r="E16" s="30" t="n">
        <v>0</v>
      </c>
      <c r="F16" s="30" t="n">
        <v>0</v>
      </c>
      <c r="G16" s="30" t="n">
        <v>0</v>
      </c>
      <c r="H16" s="30" t="n">
        <v>0</v>
      </c>
      <c r="I16" s="30" t="n">
        <v>0</v>
      </c>
      <c r="J16" s="30" t="n">
        <v>0</v>
      </c>
      <c r="K16" s="30" t="n">
        <v>0</v>
      </c>
      <c r="L16" s="30" t="n">
        <v>0</v>
      </c>
      <c r="M16" s="30" t="n">
        <v>0</v>
      </c>
      <c r="N16" s="30" t="n">
        <v>0</v>
      </c>
      <c r="O16" s="30" t="n">
        <v>0</v>
      </c>
      <c r="P16" s="31">
        <f>SUM(C16:O16)</f>
        <v>0</v>
      </c>
    </row>
    <row r="17">
      <c r="B17" s="26" t="inlineStr">
        <is>
          <t>Total receipts</t>
        </is>
      </c>
      <c r="C17" s="27">
        <f>SUM(C14:C16)</f>
        <v>60000</v>
      </c>
      <c r="D17" s="27">
        <f>SUM(D14:D16)</f>
        <v>60000</v>
      </c>
      <c r="E17" s="27">
        <f>SUM(E14:E16)</f>
        <v>80000</v>
      </c>
      <c r="F17" s="27">
        <f>SUM(F14:F16)</f>
        <v>60000</v>
      </c>
      <c r="G17" s="27">
        <f>SUM(G14:G16)</f>
        <v>65000</v>
      </c>
      <c r="H17" s="27">
        <f>SUM(H14:H16)</f>
        <v>65000</v>
      </c>
      <c r="I17" s="27">
        <f>SUM(I14:I16)</f>
        <v>65000</v>
      </c>
      <c r="J17" s="27">
        <f>SUM(J14:J16)</f>
        <v>50000</v>
      </c>
      <c r="K17" s="27">
        <f>SUM(K14:K16)</f>
        <v>60000</v>
      </c>
      <c r="L17" s="27">
        <f>SUM(L14:L16)</f>
        <v>60000</v>
      </c>
      <c r="M17" s="27">
        <f>SUM(M14:M16)</f>
        <v>65000</v>
      </c>
      <c r="N17" s="27">
        <f>SUM(N14:N16)</f>
        <v>60000</v>
      </c>
      <c r="O17" s="27">
        <f>SUM(O14:O16)</f>
        <v>65000</v>
      </c>
      <c r="P17" s="27">
        <f>SUM(P14:P16)</f>
        <v>815000</v>
      </c>
    </row>
    <row r="19">
      <c r="B19" s="28" t="inlineStr">
        <is>
          <t>CASH PAYMENTS (money out)</t>
        </is>
      </c>
    </row>
    <row r="20">
      <c r="B20" s="29" t="inlineStr">
        <is>
          <t xml:space="preserve">  Payroll and staff costs</t>
        </is>
      </c>
      <c r="C20" s="30" t="n">
        <v>0</v>
      </c>
      <c r="D20" s="30" t="n">
        <v>0</v>
      </c>
      <c r="E20" s="30" t="n">
        <v>0</v>
      </c>
      <c r="F20" s="30" t="n">
        <v>120000</v>
      </c>
      <c r="G20" s="30" t="n">
        <v>0</v>
      </c>
      <c r="H20" s="30" t="n">
        <v>0</v>
      </c>
      <c r="I20" s="30" t="n">
        <v>0</v>
      </c>
      <c r="J20" s="30" t="n">
        <v>120000</v>
      </c>
      <c r="K20" s="30" t="n">
        <v>0</v>
      </c>
      <c r="L20" s="30" t="n">
        <v>0</v>
      </c>
      <c r="M20" s="30" t="n">
        <v>0</v>
      </c>
      <c r="N20" s="30" t="n">
        <v>120000</v>
      </c>
      <c r="O20" s="30" t="n">
        <v>0</v>
      </c>
      <c r="P20" s="31">
        <f>SUM(C20:O20)</f>
        <v>360000</v>
      </c>
    </row>
    <row r="21">
      <c r="B21" s="29" t="inlineStr">
        <is>
          <t xml:space="preserve">  Social insurance / pension contributions</t>
        </is>
      </c>
      <c r="C21" s="30" t="n">
        <v>0</v>
      </c>
      <c r="D21" s="30" t="n">
        <v>14000</v>
      </c>
      <c r="E21" s="30" t="n">
        <v>0</v>
      </c>
      <c r="F21" s="30" t="n">
        <v>0</v>
      </c>
      <c r="G21" s="30" t="n">
        <v>0</v>
      </c>
      <c r="H21" s="30" t="n">
        <v>14000</v>
      </c>
      <c r="I21" s="30" t="n">
        <v>0</v>
      </c>
      <c r="J21" s="30" t="n">
        <v>0</v>
      </c>
      <c r="K21" s="30" t="n">
        <v>0</v>
      </c>
      <c r="L21" s="30" t="n">
        <v>14000</v>
      </c>
      <c r="M21" s="30" t="n">
        <v>0</v>
      </c>
      <c r="N21" s="30" t="n">
        <v>0</v>
      </c>
      <c r="O21" s="30" t="n">
        <v>0</v>
      </c>
      <c r="P21" s="31">
        <f>SUM(C21:O21)</f>
        <v>42000</v>
      </c>
    </row>
    <row r="22">
      <c r="B22" s="29" t="inlineStr">
        <is>
          <t xml:space="preserve">  Suppliers (trade payables)</t>
        </is>
      </c>
      <c r="C22" s="30" t="n">
        <v>25000</v>
      </c>
      <c r="D22" s="30" t="n">
        <v>20000</v>
      </c>
      <c r="E22" s="30" t="n">
        <v>30000</v>
      </c>
      <c r="F22" s="30" t="n">
        <v>20000</v>
      </c>
      <c r="G22" s="30" t="n">
        <v>25000</v>
      </c>
      <c r="H22" s="30" t="n">
        <v>30000</v>
      </c>
      <c r="I22" s="30" t="n">
        <v>20000</v>
      </c>
      <c r="J22" s="30" t="n">
        <v>15000</v>
      </c>
      <c r="K22" s="30" t="n">
        <v>25000</v>
      </c>
      <c r="L22" s="30" t="n">
        <v>30000</v>
      </c>
      <c r="M22" s="30" t="n">
        <v>25000</v>
      </c>
      <c r="N22" s="30" t="n">
        <v>25000</v>
      </c>
      <c r="O22" s="30" t="n">
        <v>30000</v>
      </c>
      <c r="P22" s="31">
        <f>SUM(C22:O22)</f>
        <v>320000</v>
      </c>
    </row>
    <row r="23">
      <c r="B23" s="29" t="inlineStr">
        <is>
          <t xml:space="preserve">  Rent</t>
        </is>
      </c>
      <c r="C23" s="30" t="n">
        <v>0</v>
      </c>
      <c r="D23" s="30" t="n">
        <v>0</v>
      </c>
      <c r="E23" s="30" t="n">
        <v>0</v>
      </c>
      <c r="F23" s="30" t="n">
        <v>0</v>
      </c>
      <c r="G23" s="30" t="n">
        <v>0</v>
      </c>
      <c r="H23" s="30" t="n">
        <v>0</v>
      </c>
      <c r="I23" s="30" t="n">
        <v>0</v>
      </c>
      <c r="J23" s="30" t="n">
        <v>45000</v>
      </c>
      <c r="K23" s="30" t="n">
        <v>0</v>
      </c>
      <c r="L23" s="30" t="n">
        <v>0</v>
      </c>
      <c r="M23" s="30" t="n">
        <v>0</v>
      </c>
      <c r="N23" s="30" t="n">
        <v>0</v>
      </c>
      <c r="O23" s="30" t="n">
        <v>0</v>
      </c>
      <c r="P23" s="31">
        <f>SUM(C23:O23)</f>
        <v>45000</v>
      </c>
    </row>
    <row r="24">
      <c r="B24" s="29" t="inlineStr">
        <is>
          <t xml:space="preserve">  Utilities and telecom</t>
        </is>
      </c>
      <c r="C24" s="30" t="n">
        <v>0</v>
      </c>
      <c r="D24" s="30" t="n">
        <v>0</v>
      </c>
      <c r="E24" s="30" t="n">
        <v>4000</v>
      </c>
      <c r="F24" s="30" t="n">
        <v>0</v>
      </c>
      <c r="G24" s="30" t="n">
        <v>0</v>
      </c>
      <c r="H24" s="30" t="n">
        <v>0</v>
      </c>
      <c r="I24" s="30" t="n">
        <v>4000</v>
      </c>
      <c r="J24" s="30" t="n">
        <v>0</v>
      </c>
      <c r="K24" s="30" t="n">
        <v>0</v>
      </c>
      <c r="L24" s="30" t="n">
        <v>0</v>
      </c>
      <c r="M24" s="30" t="n">
        <v>4000</v>
      </c>
      <c r="N24" s="30" t="n">
        <v>0</v>
      </c>
      <c r="O24" s="30" t="n">
        <v>0</v>
      </c>
      <c r="P24" s="31">
        <f>SUM(C24:O24)</f>
        <v>12000</v>
      </c>
    </row>
    <row r="25">
      <c r="B25" s="29" t="inlineStr">
        <is>
          <t xml:space="preserve">  VAT / sales tax paid</t>
        </is>
      </c>
      <c r="C25" s="30" t="n">
        <v>0</v>
      </c>
      <c r="D25" s="30" t="n">
        <v>0</v>
      </c>
      <c r="E25" s="30" t="n">
        <v>0</v>
      </c>
      <c r="F25" s="30" t="n">
        <v>0</v>
      </c>
      <c r="G25" s="30" t="n">
        <v>0</v>
      </c>
      <c r="H25" s="30" t="n">
        <v>0</v>
      </c>
      <c r="I25" s="30" t="n">
        <v>0</v>
      </c>
      <c r="J25" s="30" t="n">
        <v>0</v>
      </c>
      <c r="K25" s="30" t="n">
        <v>0</v>
      </c>
      <c r="L25" s="30" t="n">
        <v>0</v>
      </c>
      <c r="M25" s="30" t="n">
        <v>38000</v>
      </c>
      <c r="N25" s="30" t="n">
        <v>0</v>
      </c>
      <c r="O25" s="30" t="n">
        <v>0</v>
      </c>
      <c r="P25" s="31">
        <f>SUM(C25:O25)</f>
        <v>38000</v>
      </c>
    </row>
    <row r="26">
      <c r="B26" s="29" t="inlineStr">
        <is>
          <t xml:space="preserve">  Corporate tax / Zakat paid</t>
        </is>
      </c>
      <c r="C26" s="30" t="n">
        <v>0</v>
      </c>
      <c r="D26" s="30" t="n">
        <v>0</v>
      </c>
      <c r="E26" s="30" t="n">
        <v>0</v>
      </c>
      <c r="F26" s="30" t="n">
        <v>0</v>
      </c>
      <c r="G26" s="30" t="n">
        <v>0</v>
      </c>
      <c r="H26" s="30" t="n">
        <v>0</v>
      </c>
      <c r="I26" s="30" t="n">
        <v>0</v>
      </c>
      <c r="J26" s="30" t="n">
        <v>0</v>
      </c>
      <c r="K26" s="30" t="n">
        <v>0</v>
      </c>
      <c r="L26" s="30" t="n">
        <v>0</v>
      </c>
      <c r="M26" s="30" t="n">
        <v>0</v>
      </c>
      <c r="N26" s="30" t="n">
        <v>0</v>
      </c>
      <c r="O26" s="30" t="n">
        <v>0</v>
      </c>
      <c r="P26" s="31">
        <f>SUM(C26:O26)</f>
        <v>0</v>
      </c>
    </row>
    <row r="27">
      <c r="B27" s="29" t="inlineStr">
        <is>
          <t xml:space="preserve">  Loan repayments and interest</t>
        </is>
      </c>
      <c r="C27" s="30" t="n">
        <v>0</v>
      </c>
      <c r="D27" s="30" t="n">
        <v>0</v>
      </c>
      <c r="E27" s="30" t="n">
        <v>0</v>
      </c>
      <c r="F27" s="30" t="n">
        <v>8000</v>
      </c>
      <c r="G27" s="30" t="n">
        <v>0</v>
      </c>
      <c r="H27" s="30" t="n">
        <v>0</v>
      </c>
      <c r="I27" s="30" t="n">
        <v>0</v>
      </c>
      <c r="J27" s="30" t="n">
        <v>8000</v>
      </c>
      <c r="K27" s="30" t="n">
        <v>0</v>
      </c>
      <c r="L27" s="30" t="n">
        <v>0</v>
      </c>
      <c r="M27" s="30" t="n">
        <v>0</v>
      </c>
      <c r="N27" s="30" t="n">
        <v>8000</v>
      </c>
      <c r="O27" s="30" t="n">
        <v>0</v>
      </c>
      <c r="P27" s="31">
        <f>SUM(C27:O27)</f>
        <v>24000</v>
      </c>
    </row>
    <row r="28">
      <c r="B28" s="29" t="inlineStr">
        <is>
          <t xml:space="preserve">  Capital expenditure (equipment, vehicles, IT)</t>
        </is>
      </c>
      <c r="C28" s="30" t="n">
        <v>0</v>
      </c>
      <c r="D28" s="30" t="n">
        <v>0</v>
      </c>
      <c r="E28" s="30" t="n">
        <v>0</v>
      </c>
      <c r="F28" s="30" t="n">
        <v>0</v>
      </c>
      <c r="G28" s="30" t="n">
        <v>0</v>
      </c>
      <c r="H28" s="30" t="n">
        <v>20000</v>
      </c>
      <c r="I28" s="30" t="n">
        <v>0</v>
      </c>
      <c r="J28" s="30" t="n">
        <v>0</v>
      </c>
      <c r="K28" s="30" t="n">
        <v>0</v>
      </c>
      <c r="L28" s="30" t="n">
        <v>0</v>
      </c>
      <c r="M28" s="30" t="n">
        <v>0</v>
      </c>
      <c r="N28" s="30" t="n">
        <v>0</v>
      </c>
      <c r="O28" s="30" t="n">
        <v>0</v>
      </c>
      <c r="P28" s="31">
        <f>SUM(C28:O28)</f>
        <v>20000</v>
      </c>
    </row>
    <row r="29">
      <c r="B29" s="29" t="inlineStr">
        <is>
          <t xml:space="preserve">  Other operating payments</t>
        </is>
      </c>
      <c r="C29" s="30" t="n">
        <v>3000</v>
      </c>
      <c r="D29" s="30" t="n">
        <v>3000</v>
      </c>
      <c r="E29" s="30" t="n">
        <v>3000</v>
      </c>
      <c r="F29" s="30" t="n">
        <v>3000</v>
      </c>
      <c r="G29" s="30" t="n">
        <v>3000</v>
      </c>
      <c r="H29" s="30" t="n">
        <v>3000</v>
      </c>
      <c r="I29" s="30" t="n">
        <v>3000</v>
      </c>
      <c r="J29" s="30" t="n">
        <v>3000</v>
      </c>
      <c r="K29" s="30" t="n">
        <v>3000</v>
      </c>
      <c r="L29" s="30" t="n">
        <v>3000</v>
      </c>
      <c r="M29" s="30" t="n">
        <v>3000</v>
      </c>
      <c r="N29" s="30" t="n">
        <v>3000</v>
      </c>
      <c r="O29" s="30" t="n">
        <v>3000</v>
      </c>
      <c r="P29" s="31">
        <f>SUM(C29:O29)</f>
        <v>39000</v>
      </c>
    </row>
    <row r="30">
      <c r="B30" s="26" t="inlineStr">
        <is>
          <t>Total payments</t>
        </is>
      </c>
      <c r="C30" s="27">
        <f>SUM(C20:C29)</f>
        <v>28000</v>
      </c>
      <c r="D30" s="27">
        <f>SUM(D20:D29)</f>
        <v>37000</v>
      </c>
      <c r="E30" s="27">
        <f>SUM(E20:E29)</f>
        <v>37000</v>
      </c>
      <c r="F30" s="27">
        <f>SUM(F20:F29)</f>
        <v>151000</v>
      </c>
      <c r="G30" s="27">
        <f>SUM(G20:G29)</f>
        <v>28000</v>
      </c>
      <c r="H30" s="27">
        <f>SUM(H20:H29)</f>
        <v>67000</v>
      </c>
      <c r="I30" s="27">
        <f>SUM(I20:I29)</f>
        <v>27000</v>
      </c>
      <c r="J30" s="27">
        <f>SUM(J20:J29)</f>
        <v>191000</v>
      </c>
      <c r="K30" s="27">
        <f>SUM(K20:K29)</f>
        <v>28000</v>
      </c>
      <c r="L30" s="27">
        <f>SUM(L20:L29)</f>
        <v>47000</v>
      </c>
      <c r="M30" s="27">
        <f>SUM(M20:M29)</f>
        <v>70000</v>
      </c>
      <c r="N30" s="27">
        <f>SUM(N20:N29)</f>
        <v>156000</v>
      </c>
      <c r="O30" s="27">
        <f>SUM(O20:O29)</f>
        <v>33000</v>
      </c>
      <c r="P30" s="27">
        <f>SUM(P20:P29)</f>
        <v>900000</v>
      </c>
    </row>
    <row r="32">
      <c r="B32" s="29" t="inlineStr">
        <is>
          <t>Net cash flow (receipts − payments)</t>
        </is>
      </c>
      <c r="C32" s="31">
        <f>C17-C30</f>
        <v>32000</v>
      </c>
      <c r="D32" s="31">
        <f>D17-D30</f>
        <v>23000</v>
      </c>
      <c r="E32" s="31">
        <f>E17-E30</f>
        <v>43000</v>
      </c>
      <c r="F32" s="31">
        <f>F17-F30</f>
        <v>-91000</v>
      </c>
      <c r="G32" s="31">
        <f>G17-G30</f>
        <v>37000</v>
      </c>
      <c r="H32" s="31">
        <f>H17-H30</f>
        <v>-2000</v>
      </c>
      <c r="I32" s="31">
        <f>I17-I30</f>
        <v>38000</v>
      </c>
      <c r="J32" s="31">
        <f>J17-J30</f>
        <v>-141000</v>
      </c>
      <c r="K32" s="31">
        <f>K17-K30</f>
        <v>32000</v>
      </c>
      <c r="L32" s="31">
        <f>L17-L30</f>
        <v>13000</v>
      </c>
      <c r="M32" s="31">
        <f>M17-M30</f>
        <v>-5000</v>
      </c>
      <c r="N32" s="31">
        <f>N17-N30</f>
        <v>-96000</v>
      </c>
      <c r="O32" s="31">
        <f>O17-O30</f>
        <v>32000</v>
      </c>
      <c r="P32" s="31">
        <f>P17-P30</f>
        <v>-85000</v>
      </c>
    </row>
    <row r="33">
      <c r="B33" s="26" t="inlineStr">
        <is>
          <t>Closing cash (opening + net cash flow)</t>
        </is>
      </c>
      <c r="C33" s="27">
        <f>C11+C32</f>
        <v>212000</v>
      </c>
      <c r="D33" s="27">
        <f>D11+D32</f>
        <v>235000</v>
      </c>
      <c r="E33" s="27">
        <f>E11+E32</f>
        <v>278000</v>
      </c>
      <c r="F33" s="27">
        <f>F11+F32</f>
        <v>187000</v>
      </c>
      <c r="G33" s="27">
        <f>G11+G32</f>
        <v>224000</v>
      </c>
      <c r="H33" s="27">
        <f>H11+H32</f>
        <v>222000</v>
      </c>
      <c r="I33" s="27">
        <f>I11+I32</f>
        <v>260000</v>
      </c>
      <c r="J33" s="27">
        <f>J11+J32</f>
        <v>119000</v>
      </c>
      <c r="K33" s="27">
        <f>K11+K32</f>
        <v>151000</v>
      </c>
      <c r="L33" s="27">
        <f>L11+L32</f>
        <v>164000</v>
      </c>
      <c r="M33" s="27">
        <f>M11+M32</f>
        <v>159000</v>
      </c>
      <c r="N33" s="27">
        <f>N11+N32</f>
        <v>63000</v>
      </c>
      <c r="O33" s="27">
        <f>O11+O32</f>
        <v>95000</v>
      </c>
      <c r="P33" s="27">
        <f>O33</f>
        <v>95000</v>
      </c>
    </row>
    <row r="34">
      <c r="B34" s="29" t="inlineStr">
        <is>
          <t>Minimum cash buffer</t>
        </is>
      </c>
      <c r="C34" s="31">
        <f>$L$5</f>
        <v>100000</v>
      </c>
      <c r="D34" s="31">
        <f>$L$5</f>
        <v>100000</v>
      </c>
      <c r="E34" s="31">
        <f>$L$5</f>
        <v>100000</v>
      </c>
      <c r="F34" s="31">
        <f>$L$5</f>
        <v>100000</v>
      </c>
      <c r="G34" s="31">
        <f>$L$5</f>
        <v>100000</v>
      </c>
      <c r="H34" s="31">
        <f>$L$5</f>
        <v>100000</v>
      </c>
      <c r="I34" s="31">
        <f>$L$5</f>
        <v>100000</v>
      </c>
      <c r="J34" s="31">
        <f>$L$5</f>
        <v>100000</v>
      </c>
      <c r="K34" s="31">
        <f>$L$5</f>
        <v>100000</v>
      </c>
      <c r="L34" s="31">
        <f>$L$5</f>
        <v>100000</v>
      </c>
      <c r="M34" s="31">
        <f>$L$5</f>
        <v>100000</v>
      </c>
      <c r="N34" s="31">
        <f>$L$5</f>
        <v>100000</v>
      </c>
      <c r="O34" s="31">
        <f>$L$5</f>
        <v>100000</v>
      </c>
      <c r="P34" s="31" t="n"/>
    </row>
    <row r="35">
      <c r="B35" s="29" t="inlineStr">
        <is>
          <t>Headroom above buffer (negative = shortfall)</t>
        </is>
      </c>
      <c r="C35" s="31">
        <f>C33-C34</f>
        <v>112000</v>
      </c>
      <c r="D35" s="31">
        <f>D33-D34</f>
        <v>135000</v>
      </c>
      <c r="E35" s="31">
        <f>E33-E34</f>
        <v>178000</v>
      </c>
      <c r="F35" s="31">
        <f>F33-F34</f>
        <v>87000</v>
      </c>
      <c r="G35" s="31">
        <f>G33-G34</f>
        <v>124000</v>
      </c>
      <c r="H35" s="31">
        <f>H33-H34</f>
        <v>122000</v>
      </c>
      <c r="I35" s="31">
        <f>I33-I34</f>
        <v>160000</v>
      </c>
      <c r="J35" s="31">
        <f>J33-J34</f>
        <v>19000</v>
      </c>
      <c r="K35" s="31">
        <f>K33-K34</f>
        <v>51000</v>
      </c>
      <c r="L35" s="31">
        <f>L33-L34</f>
        <v>64000</v>
      </c>
      <c r="M35" s="31">
        <f>M33-M34</f>
        <v>59000</v>
      </c>
      <c r="N35" s="31">
        <f>N33-N34</f>
        <v>-37000</v>
      </c>
      <c r="O35" s="31">
        <f>O33-O34</f>
        <v>-5000</v>
      </c>
      <c r="P35" s="31">
        <f>MIN(C35:O35)</f>
        <v>-37000</v>
      </c>
    </row>
    <row r="36" ht="24" customHeight="1">
      <c r="B36" s="16" t="inlineStr">
        <is>
          <t>Cash warning</t>
        </is>
      </c>
      <c r="C36" s="32" t="str">
        <f>IF(C33&lt;0,"OVERDRAWN",IF(C33&lt;C34,"BELOW BUFFER","OK"))</f>
        <v>OK</v>
      </c>
      <c r="D36" s="32" t="str">
        <f>IF(D33&lt;0,"OVERDRAWN",IF(D33&lt;D34,"BELOW BUFFER","OK"))</f>
        <v>OK</v>
      </c>
      <c r="E36" s="32" t="str">
        <f>IF(E33&lt;0,"OVERDRAWN",IF(E33&lt;E34,"BELOW BUFFER","OK"))</f>
        <v>OK</v>
      </c>
      <c r="F36" s="32" t="str">
        <f>IF(F33&lt;0,"OVERDRAWN",IF(F33&lt;F34,"BELOW BUFFER","OK"))</f>
        <v>OK</v>
      </c>
      <c r="G36" s="32" t="str">
        <f>IF(G33&lt;0,"OVERDRAWN",IF(G33&lt;G34,"BELOW BUFFER","OK"))</f>
        <v>OK</v>
      </c>
      <c r="H36" s="32" t="str">
        <f>IF(H33&lt;0,"OVERDRAWN",IF(H33&lt;H34,"BELOW BUFFER","OK"))</f>
        <v>OK</v>
      </c>
      <c r="I36" s="32" t="str">
        <f>IF(I33&lt;0,"OVERDRAWN",IF(I33&lt;I34,"BELOW BUFFER","OK"))</f>
        <v>OK</v>
      </c>
      <c r="J36" s="32" t="str">
        <f>IF(J33&lt;0,"OVERDRAWN",IF(J33&lt;J34,"BELOW BUFFER","OK"))</f>
        <v>OK</v>
      </c>
      <c r="K36" s="32" t="str">
        <f>IF(K33&lt;0,"OVERDRAWN",IF(K33&lt;K34,"BELOW BUFFER","OK"))</f>
        <v>OK</v>
      </c>
      <c r="L36" s="32" t="str">
        <f>IF(L33&lt;0,"OVERDRAWN",IF(L33&lt;L34,"BELOW BUFFER","OK"))</f>
        <v>OK</v>
      </c>
      <c r="M36" s="32" t="str">
        <f>IF(M33&lt;0,"OVERDRAWN",IF(M33&lt;M34,"BELOW BUFFER","OK"))</f>
        <v>OK</v>
      </c>
      <c r="N36" s="32" t="str">
        <f>IF(N33&lt;0,"OVERDRAWN",IF(N33&lt;N34,"BELOW BUFFER","OK"))</f>
        <v>BELOW BUFFER</v>
      </c>
      <c r="O36" s="32" t="str">
        <f>IF(O33&lt;0,"OVERDRAWN",IF(O33&lt;O34,"BELOW BUFFER","OK"))</f>
        <v>BELOW BUFFER</v>
      </c>
      <c r="P36" s="32" t="str">
        <f>IF(COUNTIF(C36:O36,"OK")=13,"All OK",13-COUNTIF(C36:O36,"OK")&amp;" week(s) flagged")</f>
        <v>2 week(s) flagged</v>
      </c>
    </row>
    <row r="37">
      <c r="B37" s="15" t="inlineStr">
        <is>
          <t>Check: week below buffer (1 = yes)</t>
        </is>
      </c>
      <c r="C37" s="33">
        <f>IF(C33&lt;C34,1,0)</f>
        <v>0</v>
      </c>
      <c r="D37" s="33">
        <f>IF(D33&lt;D34,1,0)</f>
        <v>0</v>
      </c>
      <c r="E37" s="33">
        <f>IF(E33&lt;E34,1,0)</f>
        <v>0</v>
      </c>
      <c r="F37" s="33">
        <f>IF(F33&lt;F34,1,0)</f>
        <v>0</v>
      </c>
      <c r="G37" s="33">
        <f>IF(G33&lt;G34,1,0)</f>
        <v>0</v>
      </c>
      <c r="H37" s="33">
        <f>IF(H33&lt;H34,1,0)</f>
        <v>0</v>
      </c>
      <c r="I37" s="33">
        <f>IF(I33&lt;I34,1,0)</f>
        <v>0</v>
      </c>
      <c r="J37" s="33">
        <f>IF(J33&lt;J34,1,0)</f>
        <v>0</v>
      </c>
      <c r="K37" s="33">
        <f>IF(K33&lt;K34,1,0)</f>
        <v>0</v>
      </c>
      <c r="L37" s="33">
        <f>IF(L33&lt;L34,1,0)</f>
        <v>0</v>
      </c>
      <c r="M37" s="33">
        <f>IF(M33&lt;M34,1,0)</f>
        <v>0</v>
      </c>
      <c r="N37" s="33">
        <f>IF(N33&lt;N34,1,0)</f>
        <v>1</v>
      </c>
      <c r="O37" s="33">
        <f>IF(O33&lt;O34,1,0)</f>
        <v>1</v>
      </c>
      <c r="P37" s="15">
        <f>SUM(C37:O37)</f>
        <v>2</v>
      </c>
    </row>
    <row r="39">
      <c r="B39" s="4" t="inlineStr">
        <is>
          <t>WHAT TO LOOK AT</t>
        </is>
      </c>
      <c r="C39" s="5" t="n"/>
      <c r="D39" s="5" t="n"/>
      <c r="E39" s="5" t="n"/>
      <c r="F39" s="5" t="n"/>
      <c r="G39" s="5" t="n"/>
      <c r="H39" s="5" t="n"/>
      <c r="I39" s="5" t="n"/>
      <c r="J39" s="5" t="n"/>
      <c r="K39" s="5" t="n"/>
      <c r="L39" s="5" t="n"/>
      <c r="M39" s="5" t="n"/>
      <c r="N39" s="5" t="n"/>
      <c r="O39" s="5" t="n"/>
      <c r="P39" s="5" t="n"/>
    </row>
    <row r="40">
      <c r="B40" s="29" t="inlineStr">
        <is>
          <t>Lowest closing cash in the 13 weeks</t>
        </is>
      </c>
      <c r="C40" s="34">
        <f>MIN(C33:O33)</f>
        <v>63000</v>
      </c>
      <c r="D40" s="35" t="n"/>
    </row>
    <row r="41">
      <c r="B41" s="29" t="inlineStr">
        <is>
          <t>Week of the lowest closing cash</t>
        </is>
      </c>
      <c r="C41" s="36" t="str">
        <f>INDEX($C$8:$O$8,MATCH(MIN(C33:O33),C33:O33,0))</f>
        <v>W12</v>
      </c>
      <c r="D41" s="35" t="n"/>
    </row>
    <row r="42">
      <c r="B42" s="29" t="inlineStr">
        <is>
          <t>Number of weeks below your buffer</t>
        </is>
      </c>
      <c r="C42" s="37">
        <f>SUM(C37:O37)</f>
        <v>2</v>
      </c>
      <c r="D42" s="35" t="n"/>
    </row>
    <row r="43">
      <c r="B43" s="29" t="inlineStr">
        <is>
          <t>First week below your buffer</t>
        </is>
      </c>
      <c r="C43" s="36" t="str">
        <f>IF(SUM(C37:O37)=0,"None",INDEX($C$8:$O$8,MATCH(1,C37:O37,0)))</f>
        <v>W12</v>
      </c>
      <c r="D43" s="35" t="n"/>
    </row>
    <row r="44">
      <c r="B44" s="29" t="inlineStr">
        <is>
          <t>Start date of that week</t>
        </is>
      </c>
      <c r="C44" s="38">
        <f>IF(SUM(C37:O37)=0,"-",INDEX($C$9:$O$9,MATCH(1,C37:O37,0)))</f>
        <v>46412</v>
      </c>
      <c r="D44" s="35" t="n"/>
    </row>
    <row r="45">
      <c r="B45" s="29" t="inlineStr">
        <is>
          <t>Cash needed to stay at the buffer in the worst week</t>
        </is>
      </c>
      <c r="C45" s="34">
        <f>MAX(0,-MIN(C35:O35))</f>
        <v>37000</v>
      </c>
      <c r="D45" s="35" t="n"/>
    </row>
    <row r="46">
      <c r="B46" s="29" t="inlineStr">
        <is>
          <t>Closing cash at end of week 13</t>
        </is>
      </c>
      <c r="C46" s="34">
        <f>O33</f>
        <v>95000</v>
      </c>
      <c r="D46" s="35" t="n"/>
    </row>
    <row r="47">
      <c r="B47" s="29" t="inlineStr">
        <is>
          <t>Change in cash over 13 weeks</t>
        </is>
      </c>
      <c r="C47" s="34">
        <f>P32</f>
        <v>-85000</v>
      </c>
      <c r="D47" s="35" t="n"/>
    </row>
    <row r="48" ht="30" customHeight="1">
      <c r="B48" s="28" t="inlineStr">
        <is>
          <t>Message</t>
        </is>
      </c>
      <c r="C48" s="39" t="str">
        <f>IF(SUM(C37:O37)=0,"Cash stays above your buffer in all 13 weeks. Keep updating it every week.","Action needed: cash falls below your buffer from "&amp;C43&amp;". Bring collections forward, re-time payments or arrange funding now.")</f>
        <v>Action needed: cash falls below your buffer from W12. Bring collections forward, re-time payments or arrange funding now.</v>
      </c>
    </row>
    <row r="49">
      <c r="B49" s="15" t="inlineStr">
        <is>
          <t>Check: opening + receipts − payments = closing</t>
        </is>
      </c>
      <c r="C49" s="15" t="str">
        <f>IF(ROUND(P11+P17-P30-P33,2)=0,"OK","ERROR")</f>
        <v>OK</v>
      </c>
    </row>
    <row r="67">
      <c r="B67" s="12" t="inlineStr">
        <is>
          <t>Illustrative tool for decision support, not financial advice. Example figures are made up.</t>
        </is>
      </c>
    </row>
    <row r="68">
      <c r="B68" s="13" t="inlineStr">
        <is>
          <t>axcellservice.com · Free template · Book a free 30-minute consultation: axcellservice.com/contact</t>
        </is>
      </c>
    </row>
  </sheetData>
  <mergeCells count="18">
    <mergeCell ref="H6:P6"/>
    <mergeCell ref="H4:K4"/>
    <mergeCell ref="C43:D43"/>
    <mergeCell ref="C48:P48"/>
    <mergeCell ref="B7:P7"/>
    <mergeCell ref="C6:D6"/>
    <mergeCell ref="L4:M4"/>
    <mergeCell ref="C46:D46"/>
    <mergeCell ref="C47:D47"/>
    <mergeCell ref="C41:D41"/>
    <mergeCell ref="C5:D5"/>
    <mergeCell ref="C42:D42"/>
    <mergeCell ref="C45:D45"/>
    <mergeCell ref="C44:D44"/>
    <mergeCell ref="L5:M5"/>
    <mergeCell ref="C40:D40"/>
    <mergeCell ref="H5:K5"/>
    <mergeCell ref="C4:D4"/>
  </mergeCells>
  <conditionalFormatting sqref="C36:O36">
    <cfRule type="cellIs" priority="1" operator="notEqual" dxfId="0">
      <formula>"OK"</formula>
    </cfRule>
    <cfRule type="cellIs" priority="2" operator="equal" dxfId="1">
      <formula>"OK"</formula>
    </cfRule>
  </conditionalFormatting>
  <conditionalFormatting sqref="C33:O33">
    <cfRule type="expression" priority="3" dxfId="2">
      <formula>C33&lt;C34</formula>
    </cfRule>
  </conditionalFormatting>
  <conditionalFormatting sqref="C35:O35">
    <cfRule type="cellIs" priority="4" operator="lessThan" dxfId="3">
      <formula>0</formula>
    </cfRule>
  </conditionalFormatting>
  <conditionalFormatting sqref="P36">
    <cfRule type="cellIs" priority="5" operator="notEqual" dxfId="3">
      <formula>"All OK"</formula>
    </cfRule>
  </conditionalFormatting>
  <conditionalFormatting sqref="C48">
    <cfRule type="expression" priority="6" dxfId="3">
      <formula>SUM(C37:O37)&gt;0</formula>
    </cfRule>
  </conditionalFormatting>
  <conditionalFormatting sqref="C49">
    <cfRule type="cellIs" priority="7" operator="equal" dxfId="0">
      <formula>"ERROR"</formula>
    </cfRule>
  </conditionalFormatting>
  <conditionalFormatting sqref="B7">
    <cfRule type="expression" priority="8" dxfId="0">
      <formula>SUM(C37:O37)&gt;0</formula>
    </cfRule>
  </conditionalFormatting>
  <dataValidations count="3">
    <dataValidation sqref="C6" showDropDown="0" showInputMessage="0" showErrorMessage="1" allowBlank="0" errorTitle="Date needed" error="Enter the first day of week 1 as a date, e.g. 09/11/2026." type="date" operator="greaterThan">
      <formula1>36526</formula1>
    </dataValidation>
    <dataValidation sqref="C14 C15 C16 C20 C21 C22 C23 C24 C25 C26 C27 C28 C29 D14 D15 D16 D20 D21 D22 D23 D24 D25 D26 D27 D28 D29 E14 E15 E16 E20 E21 E22 E23 E24 E25 E26 E27 E28 E29 F14 F15 F16 F20 F21 F22 F23 F24 F25 F26 F27 F28 F29 G14 G15 G16 G20 G21 G22 G23 G24 G25 G26 G27 G28 G29 H14 H15 H16 H20 H21 H22 H23 H24 H25 H26 H27 H28 H29 I14 I15 I16 I20 I21 I22 I23 I24 I25 I26 I27 I28 I29 J14 J15 J16 J20 J21 J22 J23 J24 J25 J26 J27 J28 J29 K14 K15 K16 K20 K21 K22 K23 K24 K25 K26 K27 K28 K29 L5 L14 L15 L16 L20 L21 L22 L23 L24 L25 L26 L27 L28 L29 M14 M15 M16 M20 M21 M22 M23 M24 M25 M26 M27 M28 M29 N14 N15 N16 N20 N21 N22 N23 N24 N25 N26 N27 N28 N29 O14 O15 O16 O20 O21 O22 O23 O24 O25 O26 O27 O28 O29" showDropDown="0" showInputMessage="0" showErrorMessage="1" allowBlank="0" errorTitle="Positive numbers" error="Enter amounts as positive numbers. Payments are subtracted for you." type="decimal" errorStyle="warning" operator="greaterThanOrEqual">
      <formula1>0</formula1>
    </dataValidation>
    <dataValidation sqref="L4" showDropDown="0" showInputMessage="0" showErrorMessage="1" allowBlank="0" error="Enter a number. Use a negative number only if the account is overdrawn." type="decimal" operator="between">
      <formula1>-1000000000000</formula1>
      <formula2>1000000000000</formula2>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13-Week Cash Flow Forecast</dc:title>
  <dcterms:created xmlns:dcterms="http://purl.org/dc/terms/" xmlns:xsi="http://www.w3.org/2001/XMLSchema-instance" xsi:type="dcterms:W3CDTF">2026-11-05T08:48:33Z</dcterms:created>
  <dcterms:modified xmlns:dcterms="http://purl.org/dc/terms/" xmlns:xsi="http://www.w3.org/2001/XMLSchema-instance" xsi:type="dcterms:W3CDTF">2026-11-05T08:48:33Z</dcterms:modified>
</cp:coreProperties>
</file>