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ashboard" sheetId="2" state="visible" r:id="rId2"/>
    <sheet xmlns:r="http://schemas.openxmlformats.org/officeDocument/2006/relationships" name="AR invoices" sheetId="3" state="visible" r:id="rId3"/>
    <sheet xmlns:r="http://schemas.openxmlformats.org/officeDocument/2006/relationships" name="Customers" sheetId="4" state="visible" r:id="rId4"/>
    <sheet xmlns:r="http://schemas.openxmlformats.org/officeDocument/2006/relationships" name="AP bills" sheetId="5" state="visible" r:id="rId5"/>
    <sheet xmlns:r="http://schemas.openxmlformats.org/officeDocument/2006/relationships" name="Suppliers" sheetId="6" state="visible" r:id="rId6"/>
  </sheets>
  <definedNames>
    <definedName name="_xlnm.Print_Area" localSheetId="1">'Dashboard'!$A$1:$K$83</definedName>
    <definedName name="_xlnm._FilterDatabase" localSheetId="2" hidden="1">'AR invoices'!$B$5:$T$65</definedName>
    <definedName name="_xlnm.Print_Titles" localSheetId="2">'AR invoices'!$4:$5</definedName>
    <definedName name="_xlnm.Print_Area" localSheetId="2">'AR invoices'!$A$1:$T$68</definedName>
    <definedName name="_xlnm.Print_Titles" localSheetId="3">'Customers'!$4:$5</definedName>
    <definedName name="_xlnm.Print_Area" localSheetId="3">'Customers'!$A$1:$Q$28</definedName>
    <definedName name="_xlnm._FilterDatabase" localSheetId="4" hidden="1">'AP bills'!$B$5:$R$45</definedName>
    <definedName name="_xlnm.Print_Titles" localSheetId="4">'AP bills'!$4:$5</definedName>
    <definedName name="_xlnm.Print_Area" localSheetId="4">'AP bills'!$A$1:$R$48</definedName>
    <definedName name="_xlnm.Print_Titles" localSheetId="5">'Suppliers'!$4:$5</definedName>
    <definedName name="_xlnm.Print_Area" localSheetId="5">'Suppliers'!$A$1:$N$23</definedName>
  </definedNames>
  <calcPr calcId="124519" fullCalcOnLoad="1"/>
</workbook>
</file>

<file path=xl/styles.xml><?xml version="1.0" encoding="utf-8"?>
<styleSheet xmlns="http://schemas.openxmlformats.org/spreadsheetml/2006/main">
  <numFmts count="8">
    <numFmt numFmtId="164" formatCode="yyyy-mm-dd"/>
    <numFmt numFmtId="165" formatCode="dd mmm yyyy"/>
    <numFmt numFmtId="166" formatCode="#,##0;(#,##0);&quot;-&quot;"/>
    <numFmt numFmtId="167" formatCode="0;(0);0"/>
    <numFmt numFmtId="168" formatCode="0.0%;(0.0%);&quot;-&quot;"/>
    <numFmt numFmtId="169" formatCode="#,##0.0000000"/>
    <numFmt numFmtId="170" formatCode="0.0"/>
    <numFmt numFmtId="171" formatCode="0.0;(0.0);&quot;-&quot;"/>
  </numFmts>
  <fonts count="14">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b val="1"/>
      <color rgb="00CC1923"/>
    </font>
    <font>
      <name val="Arial"/>
      <b val="1"/>
      <color rgb="001E7B34"/>
    </font>
    <font>
      <name val="Arial"/>
      <color rgb="00666666"/>
      <sz val="9"/>
    </font>
    <font>
      <name val="Arial"/>
      <i val="1"/>
      <color rgb="00666666"/>
      <sz val="9"/>
    </font>
    <font>
      <name val="Arial"/>
      <b val="1"/>
      <color rgb="00CC1923"/>
      <sz val="9"/>
    </font>
    <font>
      <name val="Arial"/>
      <b val="1"/>
      <color rgb="00CC1923"/>
      <sz val="16"/>
    </font>
  </fonts>
  <fills count="5">
    <fill>
      <patternFill/>
    </fill>
    <fill>
      <patternFill patternType="gray125"/>
    </fill>
    <fill>
      <patternFill patternType="solid">
        <fgColor rgb="00111111"/>
      </patternFill>
    </fill>
    <fill>
      <patternFill patternType="solid">
        <fgColor rgb="00FFFF99"/>
      </patternFill>
    </fill>
    <fill>
      <patternFill patternType="solid">
        <fgColor rgb="00F0EEEA"/>
      </patternFill>
    </fill>
  </fills>
  <borders count="3">
    <border>
      <left/>
      <right/>
      <top/>
      <bottom/>
      <diagonal/>
    </border>
    <border>
      <bottom style="thin">
        <color rgb="00BFBFBF"/>
      </bottom>
    </border>
    <border>
      <top style="thin">
        <color rgb="00111111"/>
      </top>
      <bottom style="thin">
        <color rgb="00BFBFBF"/>
      </bottom>
    </border>
  </borders>
  <cellStyleXfs count="1">
    <xf numFmtId="0" fontId="0" fillId="0" borderId="0"/>
  </cellStyleXfs>
  <cellXfs count="5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8" fillId="0" borderId="0" applyAlignment="1" pivotButton="0" quotePrefix="0" xfId="0">
      <alignment horizontal="center"/>
    </xf>
    <xf numFmtId="0" fontId="9" fillId="0"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10" fillId="0" borderId="1" applyAlignment="1" pivotButton="0" quotePrefix="0" xfId="0">
      <alignment vertical="top" wrapText="1"/>
    </xf>
    <xf numFmtId="165" fontId="7" fillId="3" borderId="1" applyAlignment="1" pivotButton="0" quotePrefix="0" xfId="0">
      <alignment horizontal="left" vertical="top"/>
    </xf>
    <xf numFmtId="0" fontId="11" fillId="0" borderId="0" pivotButton="0" quotePrefix="0" xfId="0"/>
    <xf numFmtId="0" fontId="12" fillId="0" borderId="0" pivotButton="0" quotePrefix="0" xfId="0"/>
    <xf numFmtId="0" fontId="13" fillId="0" borderId="0" pivotButton="0" quotePrefix="0" xfId="0"/>
    <xf numFmtId="0" fontId="10" fillId="0" borderId="0" pivotButton="0" quotePrefix="0" xfId="0"/>
    <xf numFmtId="0" fontId="8" fillId="0" borderId="0" applyAlignment="1" pivotButton="0" quotePrefix="0" xfId="0">
      <alignment vertical="top" wrapText="1"/>
    </xf>
    <xf numFmtId="0" fontId="4" fillId="2" borderId="0" applyAlignment="1" pivotButton="0" quotePrefix="0" xfId="0">
      <alignment horizontal="center" vertical="center" wrapText="1"/>
    </xf>
    <xf numFmtId="0" fontId="4" fillId="0" borderId="0" applyAlignment="1" pivotButton="0" quotePrefix="0" xfId="0">
      <alignment horizontal="center" vertical="center" wrapText="1"/>
    </xf>
    <xf numFmtId="0" fontId="6" fillId="0" borderId="1" pivotButton="0" quotePrefix="0" xfId="0"/>
    <xf numFmtId="166" fontId="6" fillId="0" borderId="1" pivotButton="0" quotePrefix="0" xfId="0"/>
    <xf numFmtId="168" fontId="6" fillId="0" borderId="1" pivotButton="0" quotePrefix="0" xfId="0"/>
    <xf numFmtId="1" fontId="6" fillId="0" borderId="1" pivotButton="0" quotePrefix="0" xfId="0"/>
    <xf numFmtId="0" fontId="5" fillId="4" borderId="2" pivotButton="0" quotePrefix="0" xfId="0"/>
    <xf numFmtId="166" fontId="5" fillId="4" borderId="2" pivotButton="0" quotePrefix="0" xfId="0"/>
    <xf numFmtId="168" fontId="5" fillId="4" borderId="2" pivotButton="0" quotePrefix="0" xfId="0"/>
    <xf numFmtId="1" fontId="5" fillId="4" borderId="2" pivotButton="0" quotePrefix="0" xfId="0"/>
    <xf numFmtId="0" fontId="5" fillId="0" borderId="1" pivotButton="0" quotePrefix="0" xfId="0"/>
    <xf numFmtId="166" fontId="5" fillId="0" borderId="1" pivotButton="0" quotePrefix="0" xfId="0"/>
    <xf numFmtId="168" fontId="5" fillId="0" borderId="1" pivotButton="0" quotePrefix="0" xfId="0"/>
    <xf numFmtId="1" fontId="5" fillId="0" borderId="1" pivotButton="0" quotePrefix="0" xfId="0"/>
    <xf numFmtId="0" fontId="0" fillId="0" borderId="1" pivotButton="0" quotePrefix="0" xfId="0"/>
    <xf numFmtId="0" fontId="5" fillId="0" borderId="0" pivotButton="0" quotePrefix="0" xfId="0"/>
    <xf numFmtId="166" fontId="5" fillId="0" borderId="0" pivotButton="0" quotePrefix="0" xfId="0"/>
    <xf numFmtId="1" fontId="7" fillId="3" borderId="1" pivotButton="0" quotePrefix="0" xfId="0"/>
    <xf numFmtId="0" fontId="10" fillId="0" borderId="1" pivotButton="0" quotePrefix="0" xfId="0"/>
    <xf numFmtId="166" fontId="7" fillId="3" borderId="1" pivotButton="0" quotePrefix="0" xfId="0"/>
    <xf numFmtId="170" fontId="5" fillId="0" borderId="1" pivotButton="0" quotePrefix="0" xfId="0"/>
    <xf numFmtId="171" fontId="6" fillId="0" borderId="1" pivotButton="0" quotePrefix="0" xfId="0"/>
    <xf numFmtId="0" fontId="8" fillId="0" borderId="1" pivotButton="0" quotePrefix="0" xfId="0"/>
    <xf numFmtId="1" fontId="8" fillId="0" borderId="1" pivotButton="0" quotePrefix="0" xfId="0"/>
    <xf numFmtId="166" fontId="8" fillId="0" borderId="1" pivotButton="0" quotePrefix="0" xfId="0"/>
    <xf numFmtId="1" fontId="5" fillId="0" borderId="0" pivotButton="0" quotePrefix="0" xfId="0"/>
    <xf numFmtId="0" fontId="5" fillId="0" borderId="1" applyAlignment="1" pivotButton="0" quotePrefix="0" xfId="0">
      <alignment horizontal="center"/>
    </xf>
    <xf numFmtId="0" fontId="0" fillId="4" borderId="2" pivotButton="0" quotePrefix="0" xfId="0"/>
    <xf numFmtId="0" fontId="7" fillId="3" borderId="1" pivotButton="0" quotePrefix="0" xfId="0"/>
    <xf numFmtId="165" fontId="7" fillId="3" borderId="1" pivotButton="0" quotePrefix="0" xfId="0"/>
    <xf numFmtId="167" fontId="6" fillId="0" borderId="1" applyAlignment="1" pivotButton="0" quotePrefix="0" xfId="0">
      <alignment horizontal="center"/>
    </xf>
    <xf numFmtId="0" fontId="6" fillId="0" borderId="1" applyAlignment="1" pivotButton="0" quotePrefix="0" xfId="0">
      <alignment horizontal="center"/>
    </xf>
    <xf numFmtId="169" fontId="10" fillId="0" borderId="1" pivotButton="0" quotePrefix="0" xfId="0"/>
  </cellXfs>
  <cellStyles count="1">
    <cellStyle name="Normal" xfId="0" builtinId="0" hidden="0"/>
  </cellStyles>
  <dxfs count="4">
    <dxf>
      <font>
        <name val="Arial"/>
        <b val="1"/>
        <color rgb="00CC1923"/>
      </font>
    </dxf>
    <dxf>
      <font>
        <name val="Arial"/>
        <b val="1"/>
        <color rgb="001E7B34"/>
      </font>
    </dxf>
    <dxf>
      <font>
        <name val="Arial"/>
        <b val="1"/>
        <color rgb="00FFFFFF"/>
      </font>
      <fill>
        <patternFill patternType="solid">
          <fgColor rgb="00CC1923"/>
        </patternFill>
      </fill>
    </dxf>
    <dxf>
      <font>
        <name val="Arial"/>
        <b val="1"/>
        <color rgb="00B26B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Receivables vs payables by bucket</a:t>
            </a:r>
          </a:p>
        </rich>
      </tx>
    </title>
    <plotArea>
      <barChart>
        <barDir val="col"/>
        <grouping val="clustered"/>
        <ser>
          <idx val="0"/>
          <order val="0"/>
          <tx>
            <strRef>
              <f>'Dashboard'!C8</f>
            </strRef>
          </tx>
          <spPr>
            <a:solidFill xmlns:a="http://schemas.openxmlformats.org/drawingml/2006/main">
              <a:srgbClr val="CC1923"/>
            </a:solidFill>
            <a:ln xmlns:a="http://schemas.openxmlformats.org/drawingml/2006/main">
              <a:solidFill>
                <a:srgbClr val="CC1923"/>
              </a:solidFill>
              <a:prstDash val="solid"/>
            </a:ln>
          </spPr>
          <cat>
            <numRef>
              <f>'Dashboard'!$B$9:$B$13</f>
            </numRef>
          </cat>
          <val>
            <numRef>
              <f>'Dashboard'!$C$9:$C$13</f>
            </numRef>
          </val>
        </ser>
        <ser>
          <idx val="1"/>
          <order val="1"/>
          <tx>
            <strRef>
              <f>'Dashboard'!G8</f>
            </strRef>
          </tx>
          <spPr>
            <a:solidFill xmlns:a="http://schemas.openxmlformats.org/drawingml/2006/main">
              <a:srgbClr val="8C8C8C"/>
            </a:solidFill>
            <a:ln xmlns:a="http://schemas.openxmlformats.org/drawingml/2006/main">
              <a:solidFill>
                <a:srgbClr val="8C8C8C"/>
              </a:solidFill>
              <a:prstDash val="solid"/>
            </a:ln>
          </spPr>
          <cat>
            <numRef>
              <f>'Dashboard'!$B$9:$B$13</f>
            </numRef>
          </cat>
          <val>
            <numRef>
              <f>'Dashboard'!$G$9:$G$13</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0</row>
      <rowOff>0</rowOff>
    </from>
    <ext cx="952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19</row>
      <rowOff>0</rowOff>
    </from>
    <ext cx="7560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1:D31"/>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AR &amp; AP Aging + Collections</t>
        </is>
      </c>
    </row>
    <row r="2">
      <c r="B2" s="2" t="inlineStr">
        <is>
          <t>Axcell Financial Consulting</t>
        </is>
      </c>
    </row>
    <row r="3">
      <c r="B3" s="3" t="inlineStr">
        <is>
          <t>Who owes you, whom you owe, how late, and what you are doing about it</t>
        </is>
      </c>
    </row>
    <row r="5">
      <c r="B5" s="4" t="inlineStr">
        <is>
          <t>How to use it (about 10 minutes)</t>
        </is>
      </c>
      <c r="C5" s="5" t="n"/>
      <c r="D5" s="5" t="n"/>
    </row>
    <row r="6" ht="30" customHeight="1">
      <c r="B6" s="6" t="inlineStr">
        <is>
          <t>Step 1</t>
        </is>
      </c>
      <c r="C6" s="7" t="inlineStr">
        <is>
          <t>Fill 'Your settings' below. The as-of date is the date you are reviewing (usually a month-end). All ageing is counted from each invoice's DUE date to this date.</t>
        </is>
      </c>
    </row>
    <row r="7" ht="30" customHeight="1">
      <c r="B7" s="6" t="inlineStr">
        <is>
          <t>Step 2</t>
        </is>
      </c>
      <c r="C7" s="7" t="inlineStr">
        <is>
          <t>On 'Customers' and 'Suppliers', list the names you deal with (plus payment terms and credit limit). These lists feed the dropdowns and the summaries.</t>
        </is>
      </c>
    </row>
    <row r="8" ht="30" customHeight="1">
      <c r="B8" s="6" t="inlineStr">
        <is>
          <t>Step 3</t>
        </is>
      </c>
      <c r="C8" s="7" t="inlineStr">
        <is>
          <t>On 'AR invoices' enter every unpaid or part-paid customer invoice: invoice date, due date, amount and amount received so far. Do the same for supplier bills on 'AP bills'.</t>
        </is>
      </c>
    </row>
    <row r="9" ht="30" customHeight="1">
      <c r="B9" s="6" t="inlineStr">
        <is>
          <t>Step 4</t>
        </is>
      </c>
      <c r="C9" s="7" t="inlineStr">
        <is>
          <t>For each overdue invoice, pick a status, write the next action, the owner and the date. The priority column tells you where to start.</t>
        </is>
      </c>
    </row>
    <row r="10" ht="30" customHeight="1">
      <c r="B10" s="6" t="inlineStr">
        <is>
          <t>Step 5</t>
        </is>
      </c>
      <c r="C10" s="7" t="inlineStr">
        <is>
          <t>On 'Dashboard', enter your credit sales and credit purchases for the period to get DSO and DPO, then read the top overdue customers and the checks.</t>
        </is>
      </c>
    </row>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ht="28" customHeight="1">
      <c r="B16" s="11" t="inlineStr">
        <is>
          <t>1 Urgent</t>
        </is>
      </c>
      <c r="C16" s="7" t="inlineStr">
        <is>
          <t>Priority flag: more than 60 days past due. '2 Chase' = 1 to 60 days past due. '3 Monitor' = not yet due.</t>
        </is>
      </c>
    </row>
    <row r="17" ht="28" customHeight="1">
      <c r="B17" s="12" t="inlineStr">
        <is>
          <t>OK</t>
        </is>
      </c>
      <c r="C17" s="7" t="inlineStr">
        <is>
          <t>Check cells show OK (green) or CHECK (red). A red check means something does not add up: fix it before you rely on the totals.</t>
        </is>
      </c>
    </row>
    <row r="19">
      <c r="B19" s="4" t="inlineStr">
        <is>
          <t>Your settings</t>
        </is>
      </c>
      <c r="C19" s="5" t="n"/>
      <c r="D19" s="5" t="n"/>
    </row>
    <row r="20">
      <c r="B20" s="13" t="inlineStr">
        <is>
          <t>Company name</t>
        </is>
      </c>
      <c r="C20" s="14" t="inlineStr">
        <is>
          <t>Example Trading Co.</t>
        </is>
      </c>
      <c r="D20" s="15" t="inlineStr">
        <is>
          <t>Shown on the dashboard.</t>
        </is>
      </c>
    </row>
    <row r="21" ht="26" customHeight="1">
      <c r="B21" s="13" t="inlineStr">
        <is>
          <t>Currency</t>
        </is>
      </c>
      <c r="C21" s="14" t="inlineStr">
        <is>
          <t>Your currency</t>
        </is>
      </c>
      <c r="D21" s="15" t="inlineStr">
        <is>
          <t>Type your currency code, e.g. SAR, AED, EGP, USD. Labels only; no conversion.</t>
        </is>
      </c>
    </row>
    <row r="22" ht="26" customHeight="1">
      <c r="B22" s="13" t="inlineStr">
        <is>
          <t>As-of date</t>
        </is>
      </c>
      <c r="C22" s="16" t="n">
        <v>46326</v>
      </c>
      <c r="D22" s="15" t="inlineStr">
        <is>
          <t>Ageing date. Use a month-end for a monthly review, or today's date for a live collections list.</t>
        </is>
      </c>
    </row>
    <row r="24">
      <c r="B24" s="4" t="inlineStr">
        <is>
          <t>Good to know</t>
        </is>
      </c>
      <c r="C24" s="5" t="n"/>
      <c r="D24" s="5" t="n"/>
    </row>
    <row r="25" ht="30" customHeight="1">
      <c r="B25" s="7" t="inlineStr">
        <is>
          <t>• Days past due = as-of date − due date. Zero or negative means not yet due. Buckets: not yet due, 1-30, 31-60, 61-90 and over 90 days past due.</t>
        </is>
      </c>
    </row>
    <row r="26" ht="30" customHeight="1">
      <c r="B26" s="7" t="inlineStr">
        <is>
          <t>• Record part-payments in 'Received to date' (or 'Paid to date'). When an invoice is fully paid its balance becomes zero and it drops out of the ageing. You can delete paid rows at any time.</t>
        </is>
      </c>
    </row>
    <row r="27" ht="30" customHeight="1">
      <c r="B27" s="7" t="inlineStr">
        <is>
          <t>• DSO (days sales outstanding) = receivables ÷ credit sales in the period × days in the period. DPO (days payables outstanding) works the same way with credit purchases. Use the same VAT basis as your invoices.</t>
        </is>
      </c>
    </row>
    <row r="28" ht="30" customHeight="1">
      <c r="B28" s="7" t="inlineStr">
        <is>
          <t>• Do not insert columns. You can type over the example rows, or select the yellow cells and press Delete to start blank. There is room for 60 customer invoices and 40 supplier bills.</t>
        </is>
      </c>
    </row>
    <row r="30">
      <c r="B30" s="17" t="inlineStr">
        <is>
          <t>Illustrative tool for decision support, not financial, tax or legal advice. The example figures are made up for illustration.</t>
        </is>
      </c>
    </row>
    <row r="31">
      <c r="B31" s="18" t="inlineStr">
        <is>
          <t>axcellservice.com · Free template · Book a free 30-minute consultation: axcellservice.com/contact</t>
        </is>
      </c>
    </row>
  </sheetData>
  <mergeCells count="15">
    <mergeCell ref="B28:D28"/>
    <mergeCell ref="C6:D6"/>
    <mergeCell ref="C10:D10"/>
    <mergeCell ref="C7:D7"/>
    <mergeCell ref="C16:D16"/>
    <mergeCell ref="C15:D15"/>
    <mergeCell ref="B25:D25"/>
    <mergeCell ref="B26:D26"/>
    <mergeCell ref="B27:D27"/>
    <mergeCell ref="C14:D14"/>
    <mergeCell ref="C13:D13"/>
    <mergeCell ref="B30:D30"/>
    <mergeCell ref="C9:D9"/>
    <mergeCell ref="C17:D17"/>
    <mergeCell ref="C8:D8"/>
  </mergeCells>
  <dataValidations count="2">
    <dataValidation sqref="C22" showDropDown="0" showInputMessage="0" showErrorMessage="1" allowBlank="0" errorTitle="Date needed" error="Enter the as-of date as a date, e.g. 31/10/2026." type="date" operator="greaterThan">
      <formula1>36526</formula1>
    </dataValidation>
    <dataValidation sqref="C22" showDropDown="0" showInputMessage="0" showErrorMessage="1" allowBlank="0" errorTitle="Date needed" error="Enter the as-of date as a date, e.g. 31/10/2026." type="date" operator="greaterThan">
      <formula1>36526</formula1>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K83"/>
  <sheetViews>
    <sheetView showGridLines="0" workbookViewId="0">
      <pane ySplit="6" topLeftCell="A7" activePane="bottomLeft" state="frozen"/>
      <selection pane="bottomLeft" activeCell="A1" sqref="A1"/>
    </sheetView>
  </sheetViews>
  <sheetFormatPr baseColWidth="8" defaultRowHeight="15"/>
  <cols>
    <col width="3" customWidth="1" min="1" max="1"/>
    <col width="44" customWidth="1" min="2" max="2"/>
    <col width="14" customWidth="1" min="3" max="3"/>
    <col width="10" customWidth="1" min="4" max="4"/>
    <col width="11" customWidth="1" min="5" max="5"/>
    <col width="3" customWidth="1" min="6" max="6"/>
    <col width="14" customWidth="1" min="7" max="7"/>
    <col width="10" customWidth="1" min="8" max="8"/>
    <col width="11" customWidth="1" min="9" max="9"/>
    <col width="3" customWidth="1" min="10" max="10"/>
    <col width="18" customWidth="1" min="11" max="11"/>
  </cols>
  <sheetData>
    <row r="1" ht="26" customHeight="1">
      <c r="B1" s="19" t="inlineStr">
        <is>
          <t>Aging &amp; collections dashboard</t>
        </is>
      </c>
    </row>
    <row r="2">
      <c r="B2" s="20" t="inlineStr">
        <is>
          <t>Axcell Financial Consulting · AR &amp; AP Aging + Collections</t>
        </is>
      </c>
    </row>
    <row r="3">
      <c r="B3" s="17" t="str">
        <f>IF('Start here'!$C$20="","",'Start here'!$C$20&amp;" · ")&amp;"Amounts in "&amp;'Start here'!$C$21&amp;" · As of "&amp;TEXT('Start here'!$C$22,"dd mmm yyyy")</f>
        <v>Example Trading Co. · Amounts in Your currency · As of 31 Oct 2026</v>
      </c>
    </row>
    <row r="5" ht="30" customHeight="1">
      <c r="B5" s="21" t="str">
        <f>IF(C14=0,"Enter your open invoices on the AR invoices sheet to see the summary.","Overdue: "&amp;TEXT(D15,"0%")&amp;" of receivables ("&amp;TEXT(C15,"#,##0")&amp;" "&amp;'Start here'!$C$21&amp;"), of which "&amp;TEXT(C16,"#,##0")&amp;" is more than 60 days late."&amp;IF(B51="",""," Largest overdue customer: "&amp;B51&amp;" ("&amp;TEXT(C51,"#,##0")&amp;")."))</f>
        <v>Overdue: 59% of receivables (359,250 Your currency), of which 169,100 is more than 60 days late. Largest overdue customer: Contractor C (Example) (143,800).</v>
      </c>
    </row>
    <row r="7">
      <c r="B7" s="4" t="inlineStr">
        <is>
          <t>1. Ageing by bucket (from due date)</t>
        </is>
      </c>
      <c r="C7" s="5" t="n"/>
      <c r="D7" s="5" t="n"/>
      <c r="E7" s="5" t="n"/>
      <c r="F7" s="5" t="n"/>
      <c r="G7" s="5" t="n"/>
      <c r="H7" s="5" t="n"/>
      <c r="I7" s="5" t="n"/>
    </row>
    <row r="8" ht="30" customHeight="1">
      <c r="B8" s="22" t="inlineStr">
        <is>
          <t>Bucket</t>
        </is>
      </c>
      <c r="C8" s="22" t="inlineStr">
        <is>
          <t>Receivables (AR)</t>
        </is>
      </c>
      <c r="D8" s="22" t="inlineStr">
        <is>
          <t>% of AR</t>
        </is>
      </c>
      <c r="E8" s="22" t="inlineStr">
        <is>
          <t>AR invoices</t>
        </is>
      </c>
      <c r="F8" s="23" t="inlineStr"/>
      <c r="G8" s="22" t="inlineStr">
        <is>
          <t>Payables (AP)</t>
        </is>
      </c>
      <c r="H8" s="22" t="inlineStr">
        <is>
          <t>% of AP</t>
        </is>
      </c>
      <c r="I8" s="22" t="inlineStr">
        <is>
          <t>AP bills</t>
        </is>
      </c>
    </row>
    <row r="9">
      <c r="B9" s="24" t="inlineStr">
        <is>
          <t>Not yet due</t>
        </is>
      </c>
      <c r="C9" s="25">
        <f>'AR invoices'!K4</f>
        <v>246050</v>
      </c>
      <c r="D9" s="26">
        <f>IF($C$14=0,0,C9/$C$14)</f>
        <v>0.406492648273583</v>
      </c>
      <c r="E9" s="27">
        <f>COUNTIF('AR invoices'!$J$6:$J$65,"Not yet due")</f>
        <v>8</v>
      </c>
      <c r="G9" s="25">
        <f>'AP bills'!K4</f>
        <v>250400</v>
      </c>
      <c r="H9" s="26">
        <f>IF($G$14=0,0,G9/$G$14)</f>
        <v>0.747685876381009</v>
      </c>
      <c r="I9" s="27">
        <f>COUNTIF('AP bills'!$J$6:$J$45,"Not yet due")</f>
        <v>7</v>
      </c>
    </row>
    <row r="10">
      <c r="B10" s="24" t="inlineStr">
        <is>
          <t>1-30 days</t>
        </is>
      </c>
      <c r="C10" s="25">
        <f>'AR invoices'!L4</f>
        <v>148250</v>
      </c>
      <c r="D10" s="26">
        <f>IF($C$14=0,0,C10/$C$14)</f>
        <v>0.244919874442425</v>
      </c>
      <c r="E10" s="27">
        <f>COUNTIF('AR invoices'!$J$6:$J$65,"1-30")</f>
        <v>6</v>
      </c>
      <c r="G10" s="25">
        <f>'AP bills'!L4</f>
        <v>24100</v>
      </c>
      <c r="H10" s="26">
        <f>IF($G$14=0,0,G10/$G$14)</f>
        <v>0.0719617796357122</v>
      </c>
      <c r="I10" s="27">
        <f>COUNTIF('AP bills'!$J$6:$J$45,"1-30")</f>
        <v>2</v>
      </c>
    </row>
    <row r="11">
      <c r="B11" s="24" t="inlineStr">
        <is>
          <t>31-60 days</t>
        </is>
      </c>
      <c r="C11" s="25">
        <f>'AR invoices'!M4</f>
        <v>41900</v>
      </c>
      <c r="D11" s="26">
        <f>IF($C$14=0,0,C11/$C$14)</f>
        <v>0.0692218734511812</v>
      </c>
      <c r="E11" s="27">
        <f>COUNTIF('AR invoices'!$J$6:$J$65,"31-60")</f>
        <v>2</v>
      </c>
      <c r="G11" s="25">
        <f>'AP bills'!M4</f>
        <v>46500</v>
      </c>
      <c r="H11" s="26">
        <f>IF($G$14=0,0,G11/$G$14)</f>
        <v>0.138847417139445</v>
      </c>
      <c r="I11" s="27">
        <f>COUNTIF('AP bills'!$J$6:$J$45,"31-60")</f>
        <v>2</v>
      </c>
    </row>
    <row r="12">
      <c r="B12" s="24" t="inlineStr">
        <is>
          <t>61-90 days</t>
        </is>
      </c>
      <c r="C12" s="25">
        <f>'AR invoices'!N4</f>
        <v>91100</v>
      </c>
      <c r="D12" s="26">
        <f>IF($C$14=0,0,C12/$C$14)</f>
        <v>0.150503882372377</v>
      </c>
      <c r="E12" s="27">
        <f>COUNTIF('AR invoices'!$J$6:$J$65,"61-90")</f>
        <v>3</v>
      </c>
      <c r="G12" s="25">
        <f>'AP bills'!N4</f>
        <v>7400</v>
      </c>
      <c r="H12" s="26">
        <f>IF($G$14=0,0,G12/$G$14)</f>
        <v>0.0220961481039116</v>
      </c>
      <c r="I12" s="27">
        <f>COUNTIF('AP bills'!$J$6:$J$45,"61-90")</f>
        <v>1</v>
      </c>
    </row>
    <row r="13">
      <c r="B13" s="24" t="inlineStr">
        <is>
          <t>Over 90 days</t>
        </is>
      </c>
      <c r="C13" s="25">
        <f>'AR invoices'!O4</f>
        <v>78000</v>
      </c>
      <c r="D13" s="26">
        <f>IF($C$14=0,0,C13/$C$14)</f>
        <v>0.128861721460433</v>
      </c>
      <c r="E13" s="27">
        <f>COUNTIF('AR invoices'!$J$6:$J$65,"90+")</f>
        <v>3</v>
      </c>
      <c r="G13" s="25">
        <f>'AP bills'!O4</f>
        <v>6500</v>
      </c>
      <c r="H13" s="26">
        <f>IF($G$14=0,0,G13/$G$14)</f>
        <v>0.0194087787399224</v>
      </c>
      <c r="I13" s="27">
        <f>COUNTIF('AP bills'!$J$6:$J$45,"90+")</f>
        <v>1</v>
      </c>
    </row>
    <row r="14">
      <c r="B14" s="28" t="inlineStr">
        <is>
          <t>Total outstanding</t>
        </is>
      </c>
      <c r="C14" s="29">
        <f>SUM(C9:C13)</f>
        <v>605300</v>
      </c>
      <c r="D14" s="30">
        <f>SUM(D9:D13)</f>
        <v>1</v>
      </c>
      <c r="E14" s="31">
        <f>SUM(E9:E13)</f>
        <v>22</v>
      </c>
      <c r="G14" s="29">
        <f>SUM(G9:G13)</f>
        <v>334900</v>
      </c>
      <c r="H14" s="30">
        <f>SUM(H9:H13)</f>
        <v>1</v>
      </c>
      <c r="I14" s="31">
        <f>SUM(I9:I13)</f>
        <v>13</v>
      </c>
    </row>
    <row r="15">
      <c r="B15" s="32" t="inlineStr">
        <is>
          <t>Overdue (1 day or more past due)</t>
        </is>
      </c>
      <c r="C15" s="33">
        <f>SUM(C10:C13)</f>
        <v>359250</v>
      </c>
      <c r="D15" s="34">
        <f>IF(C14=0,0,C15/C14)</f>
        <v>0.593507351726417</v>
      </c>
      <c r="E15" s="35">
        <f>SUM(E10:E13)</f>
        <v>14</v>
      </c>
      <c r="G15" s="33">
        <f>SUM(G10:G13)</f>
        <v>84500</v>
      </c>
      <c r="H15" s="34">
        <f>IF(G14=0,0,G15/G14)</f>
        <v>0.252314123618991</v>
      </c>
      <c r="I15" s="35">
        <f>SUM(I10:I13)</f>
        <v>6</v>
      </c>
    </row>
    <row r="16">
      <c r="B16" s="24" t="inlineStr">
        <is>
          <t>Seriously overdue (more than 60 days)</t>
        </is>
      </c>
      <c r="C16" s="25">
        <f>C12+C13</f>
        <v>169100</v>
      </c>
      <c r="D16" s="26">
        <f>IF(C14=0,0,C16/C14)</f>
        <v>0.27936560383281</v>
      </c>
      <c r="E16" s="27">
        <f>E12+E13</f>
        <v>6</v>
      </c>
      <c r="G16" s="25">
        <f>G12+G13</f>
        <v>13900</v>
      </c>
      <c r="H16" s="26">
        <f>IF(G14=0,0,G16/G14)</f>
        <v>0.041504926843834</v>
      </c>
      <c r="I16" s="27">
        <f>I12+I13</f>
        <v>2</v>
      </c>
    </row>
    <row r="17">
      <c r="B17" s="24" t="inlineStr">
        <is>
          <t>Falling due in the next 30 days</t>
        </is>
      </c>
      <c r="C17" s="25">
        <f>SUMIFS('AR invoices'!$H$6:$H$65,'AR invoices'!$I$6:$I$65,"&gt;=-30",'AR invoices'!$I$6:$I$65,"&lt;=0")</f>
        <v>246050</v>
      </c>
      <c r="D17" s="36" t="n"/>
      <c r="E17" s="36" t="n"/>
      <c r="G17" s="25">
        <f>SUMIFS('AP bills'!$H$6:$H$45,'AP bills'!$I$6:$I$45,"&gt;=-30",'AP bills'!$I$6:$I$45,"&lt;=0")</f>
        <v>121400</v>
      </c>
      <c r="H17" s="36" t="n"/>
      <c r="I17" s="36" t="n"/>
    </row>
    <row r="18">
      <c r="B18" s="37" t="inlineStr">
        <is>
          <t>Net position: receivables − payables</t>
        </is>
      </c>
      <c r="C18" s="38">
        <f>C14-G14</f>
        <v>270400</v>
      </c>
      <c r="D18" s="20" t="inlineStr">
        <is>
          <t>Positive = customers owe you more than you owe suppliers.</t>
        </is>
      </c>
    </row>
    <row r="36">
      <c r="B36" s="4" t="inlineStr">
        <is>
          <t>2. DSO and DPO (enter your period figures in the yellow cells)</t>
        </is>
      </c>
      <c r="C36" s="5" t="n"/>
      <c r="D36" s="5" t="n"/>
      <c r="E36" s="5" t="n"/>
      <c r="F36" s="5" t="n"/>
      <c r="G36" s="5" t="n"/>
      <c r="H36" s="5" t="n"/>
      <c r="I36" s="5" t="n"/>
    </row>
    <row r="37">
      <c r="B37" s="24" t="inlineStr">
        <is>
          <t>Days in the period</t>
        </is>
      </c>
      <c r="C37" s="39" t="n">
        <v>90</v>
      </c>
      <c r="D37" s="40" t="inlineStr">
        <is>
          <t>e.g. 30 for a month, 90 for a quarter, 365 for a year. Use the same period for sales and purchases.</t>
        </is>
      </c>
      <c r="E37" s="36" t="n"/>
      <c r="F37" s="36" t="n"/>
      <c r="G37" s="36" t="n"/>
      <c r="H37" s="36" t="n"/>
      <c r="I37" s="36" t="n"/>
    </row>
    <row r="38">
      <c r="B38" s="24" t="inlineStr">
        <is>
          <t>Credit sales in the period</t>
        </is>
      </c>
      <c r="C38" s="41" t="n">
        <v>1350000</v>
      </c>
      <c r="D38" s="40" t="inlineStr">
        <is>
          <t>Example. Sales invoiced on credit in that period, same VAT basis as your invoices.</t>
        </is>
      </c>
      <c r="E38" s="36" t="n"/>
      <c r="F38" s="36" t="n"/>
      <c r="G38" s="36" t="n"/>
      <c r="H38" s="36" t="n"/>
      <c r="I38" s="36" t="n"/>
    </row>
    <row r="39">
      <c r="B39" s="24" t="inlineStr">
        <is>
          <t>Credit purchases in the period</t>
        </is>
      </c>
      <c r="C39" s="41" t="n">
        <v>780000</v>
      </c>
      <c r="D39" s="40" t="inlineStr">
        <is>
          <t>Example. Supplier bills received on credit in that period.</t>
        </is>
      </c>
      <c r="E39" s="36" t="n"/>
      <c r="F39" s="36" t="n"/>
      <c r="G39" s="36" t="n"/>
      <c r="H39" s="36" t="n"/>
      <c r="I39" s="36" t="n"/>
    </row>
    <row r="40">
      <c r="B40" s="24" t="inlineStr">
        <is>
          <t>Your usual customer payment terms (days)</t>
        </is>
      </c>
      <c r="C40" s="39" t="n">
        <v>35</v>
      </c>
      <c r="D40" s="40" t="inlineStr">
        <is>
          <t>Example. The average terms you give customers.</t>
        </is>
      </c>
      <c r="E40" s="36" t="n"/>
      <c r="F40" s="36" t="n"/>
      <c r="G40" s="36" t="n"/>
      <c r="H40" s="36" t="n"/>
      <c r="I40" s="36" t="n"/>
    </row>
    <row r="41">
      <c r="B41" s="24" t="inlineStr">
        <is>
          <t>Your usual supplier payment terms (days)</t>
        </is>
      </c>
      <c r="C41" s="39" t="n">
        <v>45</v>
      </c>
      <c r="D41" s="40" t="inlineStr">
        <is>
          <t>Example. The average terms suppliers give you.</t>
        </is>
      </c>
      <c r="E41" s="36" t="n"/>
      <c r="F41" s="36" t="n"/>
      <c r="G41" s="36" t="n"/>
      <c r="H41" s="36" t="n"/>
      <c r="I41" s="36" t="n"/>
    </row>
    <row r="42">
      <c r="B42" s="32" t="inlineStr">
        <is>
          <t>DSO: days sales outstanding</t>
        </is>
      </c>
      <c r="C42" s="42">
        <f>IF($C$38=0,0,C14/$C$38*$C$37)</f>
        <v>40.3533333333333</v>
      </c>
      <c r="D42" s="40" t="inlineStr">
        <is>
          <t>Receivables ÷ credit sales × days. How long, on average, customers take to pay.</t>
        </is>
      </c>
      <c r="E42" s="36" t="n"/>
      <c r="F42" s="36" t="n"/>
      <c r="G42" s="36" t="n"/>
      <c r="H42" s="36" t="n"/>
      <c r="I42" s="36" t="n"/>
    </row>
    <row r="43">
      <c r="B43" s="24" t="inlineStr">
        <is>
          <t>DSO minus your customer terms</t>
        </is>
      </c>
      <c r="C43" s="43">
        <f>IF($C$38=0,0,C42-$C$40)</f>
        <v>5.35333333333333</v>
      </c>
      <c r="D43" s="40" t="inlineStr">
        <is>
          <t>Positive = customers pay later than your terms, on average.</t>
        </is>
      </c>
      <c r="E43" s="36" t="n"/>
      <c r="F43" s="36" t="n"/>
      <c r="G43" s="36" t="n"/>
      <c r="H43" s="36" t="n"/>
      <c r="I43" s="36" t="n"/>
    </row>
    <row r="44">
      <c r="B44" s="24" t="inlineStr">
        <is>
          <t>Cash tied up beyond your terms</t>
        </is>
      </c>
      <c r="C44" s="25">
        <f>IF(OR($C$38=0,$C$37=0),0,MAX(0,C43)*$C$38/$C$37)</f>
        <v>80300</v>
      </c>
      <c r="D44" s="40" t="inlineStr">
        <is>
          <t>Roughly the cash you would release if customers paid exactly on terms.</t>
        </is>
      </c>
      <c r="E44" s="36" t="n"/>
      <c r="F44" s="36" t="n"/>
      <c r="G44" s="36" t="n"/>
      <c r="H44" s="36" t="n"/>
      <c r="I44" s="36" t="n"/>
    </row>
    <row r="45">
      <c r="B45" s="32" t="inlineStr">
        <is>
          <t>DPO: days payables outstanding</t>
        </is>
      </c>
      <c r="C45" s="42">
        <f>IF($C$39=0,0,G14/$C$39*$C$37)</f>
        <v>38.6423076923077</v>
      </c>
      <c r="D45" s="40" t="inlineStr">
        <is>
          <t>Payables ÷ credit purchases × days. How long, on average, you take to pay suppliers.</t>
        </is>
      </c>
      <c r="E45" s="36" t="n"/>
      <c r="F45" s="36" t="n"/>
      <c r="G45" s="36" t="n"/>
      <c r="H45" s="36" t="n"/>
      <c r="I45" s="36" t="n"/>
    </row>
    <row r="46">
      <c r="B46" s="24" t="inlineStr">
        <is>
          <t>DPO minus your supplier terms</t>
        </is>
      </c>
      <c r="C46" s="43">
        <f>IF($C$39=0,0,C45-$C$41)</f>
        <v>-6.35769230769231</v>
      </c>
      <c r="D46" s="40" t="inlineStr">
        <is>
          <t>Positive = you pay later than agreed (watch supplier goodwill). Negative = you pay early.</t>
        </is>
      </c>
      <c r="E46" s="36" t="n"/>
      <c r="F46" s="36" t="n"/>
      <c r="G46" s="36" t="n"/>
      <c r="H46" s="36" t="n"/>
      <c r="I46" s="36" t="n"/>
    </row>
    <row r="47">
      <c r="B47" s="24" t="inlineStr">
        <is>
          <t>DSO − DPO (days)</t>
        </is>
      </c>
      <c r="C47" s="43">
        <f>C42-C45</f>
        <v>1.71102564102564</v>
      </c>
      <c r="D47" s="40" t="inlineStr">
        <is>
          <t>Positive = you wait longer to collect than you take to pay, so you fund the gap from your own cash.</t>
        </is>
      </c>
      <c r="E47" s="36" t="n"/>
      <c r="F47" s="36" t="n"/>
      <c r="G47" s="36" t="n"/>
      <c r="H47" s="36" t="n"/>
      <c r="I47" s="36" t="n"/>
    </row>
    <row r="49">
      <c r="B49" s="4" t="inlineStr">
        <is>
          <t>3. Top 10 overdue customers (largest overdue amount first)</t>
        </is>
      </c>
      <c r="C49" s="5" t="n"/>
      <c r="D49" s="5" t="n"/>
      <c r="E49" s="5" t="n"/>
      <c r="F49" s="5" t="n"/>
      <c r="G49" s="5" t="n"/>
      <c r="H49" s="5" t="n"/>
      <c r="I49" s="5" t="n"/>
      <c r="J49" s="5" t="n"/>
      <c r="K49" s="5" t="n"/>
    </row>
    <row r="50" ht="30" customHeight="1">
      <c r="B50" s="22" t="inlineStr">
        <is>
          <t>Customer</t>
        </is>
      </c>
      <c r="C50" s="22" t="inlineStr">
        <is>
          <t>Overdue total</t>
        </is>
      </c>
      <c r="D50" s="22" t="inlineStr">
        <is>
          <t>% of all overdue</t>
        </is>
      </c>
      <c r="E50" s="22" t="inlineStr">
        <is>
          <t>61-90 days</t>
        </is>
      </c>
      <c r="F50" s="23" t="inlineStr"/>
      <c r="G50" s="22" t="inlineStr">
        <is>
          <t>Over 90 days</t>
        </is>
      </c>
      <c r="H50" s="22" t="inlineStr">
        <is>
          <t>Balance due</t>
        </is>
      </c>
      <c r="I50" s="22" t="inlineStr">
        <is>
          <t>Credit limit used</t>
        </is>
      </c>
      <c r="J50" s="23" t="inlineStr"/>
      <c r="K50" s="22" t="inlineStr">
        <is>
          <t>Flag</t>
        </is>
      </c>
    </row>
    <row r="51">
      <c r="A51" s="20" t="n">
        <v>1</v>
      </c>
      <c r="B51" s="24" t="str">
        <f>IF(COUNT(Customers!$Q$6:$Q$25)&lt;1,"",INDEX(Customers!$B$6:$B$25,MATCH(LARGE(Customers!$Q$6:$Q$25,1),Customers!$Q$6:$Q$25,0)))</f>
        <v>Contractor C (Example)</v>
      </c>
      <c r="C51" s="33">
        <f>IF(COUNT(Customers!$Q$6:$Q$25)&lt;1,"",INDEX(Customers!$M$6:$M$25,MATCH(LARGE(Customers!$Q$6:$Q$25,1),Customers!$Q$6:$Q$25,0)))</f>
        <v>143800</v>
      </c>
      <c r="D51" s="26">
        <f>IF(C51="","",IF($C$15=0,0,C51/$C$15))</f>
        <v>0.400278357689631</v>
      </c>
      <c r="E51" s="25">
        <f>IF(COUNT(Customers!$Q$6:$Q$25)&lt;1,"",INDEX(Customers!$K$6:$K$25,MATCH(LARGE(Customers!$Q$6:$Q$25,1),Customers!$Q$6:$Q$25,0)))</f>
        <v>58300</v>
      </c>
      <c r="G51" s="25">
        <f>IF(COUNT(Customers!$Q$6:$Q$25)&lt;1,"",INDEX(Customers!$L$6:$L$25,MATCH(LARGE(Customers!$Q$6:$Q$25,1),Customers!$Q$6:$Q$25,0)))</f>
        <v>41000</v>
      </c>
      <c r="H51" s="25">
        <f>IF(COUNT(Customers!$Q$6:$Q$25)&lt;1,"",INDEX(Customers!$G$6:$G$25,MATCH(LARGE(Customers!$Q$6:$Q$25,1),Customers!$Q$6:$Q$25,0)))</f>
        <v>239800</v>
      </c>
      <c r="I51" s="26">
        <f>IF(COUNT(Customers!$Q$6:$Q$25)&lt;1,"",INDEX(Customers!$O$6:$O$25,MATCH(LARGE(Customers!$Q$6:$Q$25,1),Customers!$Q$6:$Q$25,0)))</f>
        <v>1.199</v>
      </c>
      <c r="K51" s="44" t="str">
        <f>IF(COUNT(Customers!$Q$6:$Q$25)&lt;1,"",INDEX(Customers!$P$6:$P$25,MATCH(LARGE(Customers!$Q$6:$Q$25,1),Customers!$Q$6:$Q$25,0)))</f>
        <v>Over credit limit</v>
      </c>
    </row>
    <row r="52">
      <c r="A52" s="20" t="n">
        <v>2</v>
      </c>
      <c r="B52" s="24" t="str">
        <f>IF(COUNT(Customers!$Q$6:$Q$25)&lt;2,"",INDEX(Customers!$B$6:$B$25,MATCH(LARGE(Customers!$Q$6:$Q$25,2),Customers!$Q$6:$Q$25,0)))</f>
        <v>Retail Chain A (Example)</v>
      </c>
      <c r="C52" s="33">
        <f>IF(COUNT(Customers!$Q$6:$Q$25)&lt;2,"",INDEX(Customers!$M$6:$M$25,MATCH(LARGE(Customers!$Q$6:$Q$25,2),Customers!$Q$6:$Q$25,0)))</f>
        <v>58600</v>
      </c>
      <c r="D52" s="26">
        <f>IF(C52="","",IF($C$15=0,0,C52/$C$15))</f>
        <v>0.163117606123869</v>
      </c>
      <c r="E52" s="25">
        <f>IF(COUNT(Customers!$Q$6:$Q$25)&lt;2,"",INDEX(Customers!$K$6:$K$25,MATCH(LARGE(Customers!$Q$6:$Q$25,2),Customers!$Q$6:$Q$25,0)))</f>
        <v>0</v>
      </c>
      <c r="G52" s="25">
        <f>IF(COUNT(Customers!$Q$6:$Q$25)&lt;2,"",INDEX(Customers!$L$6:$L$25,MATCH(LARGE(Customers!$Q$6:$Q$25,2),Customers!$Q$6:$Q$25,0)))</f>
        <v>0</v>
      </c>
      <c r="H52" s="25">
        <f>IF(COUNT(Customers!$Q$6:$Q$25)&lt;2,"",INDEX(Customers!$G$6:$G$25,MATCH(LARGE(Customers!$Q$6:$Q$25,2),Customers!$Q$6:$Q$25,0)))</f>
        <v>101100</v>
      </c>
      <c r="I52" s="26">
        <f>IF(COUNT(Customers!$Q$6:$Q$25)&lt;2,"",INDEX(Customers!$O$6:$O$25,MATCH(LARGE(Customers!$Q$6:$Q$25,2),Customers!$Q$6:$Q$25,0)))</f>
        <v>0.674</v>
      </c>
      <c r="K52" s="44">
        <f>IF(COUNT(Customers!$Q$6:$Q$25)&lt;2,"",INDEX(Customers!$P$6:$P$25,MATCH(LARGE(Customers!$Q$6:$Q$25,2),Customers!$Q$6:$Q$25,0)))</f>
        <v/>
      </c>
    </row>
    <row r="53">
      <c r="A53" s="20" t="n">
        <v>3</v>
      </c>
      <c r="B53" s="24" t="str">
        <f>IF(COUNT(Customers!$Q$6:$Q$25)&lt;3,"",INDEX(Customers!$B$6:$B$25,MATCH(LARGE(Customers!$Q$6:$Q$25,3),Customers!$Q$6:$Q$25,0)))</f>
        <v>Hotel Group B (Example)</v>
      </c>
      <c r="C53" s="33">
        <f>IF(COUNT(Customers!$Q$6:$Q$25)&lt;3,"",INDEX(Customers!$M$6:$M$25,MATCH(LARGE(Customers!$Q$6:$Q$25,3),Customers!$Q$6:$Q$25,0)))</f>
        <v>56100</v>
      </c>
      <c r="D53" s="26">
        <f>IF(C53="","",IF($C$15=0,0,C53/$C$15))</f>
        <v>0.15615866388309</v>
      </c>
      <c r="E53" s="25">
        <f>IF(COUNT(Customers!$Q$6:$Q$25)&lt;3,"",INDEX(Customers!$K$6:$K$25,MATCH(LARGE(Customers!$Q$6:$Q$25,3),Customers!$Q$6:$Q$25,0)))</f>
        <v>24900</v>
      </c>
      <c r="G53" s="25">
        <f>IF(COUNT(Customers!$Q$6:$Q$25)&lt;3,"",INDEX(Customers!$L$6:$L$25,MATCH(LARGE(Customers!$Q$6:$Q$25,3),Customers!$Q$6:$Q$25,0)))</f>
        <v>0</v>
      </c>
      <c r="H53" s="25">
        <f>IF(COUNT(Customers!$Q$6:$Q$25)&lt;3,"",INDEX(Customers!$G$6:$G$25,MATCH(LARGE(Customers!$Q$6:$Q$25,3),Customers!$Q$6:$Q$25,0)))</f>
        <v>83900</v>
      </c>
      <c r="I53" s="26">
        <f>IF(COUNT(Customers!$Q$6:$Q$25)&lt;3,"",INDEX(Customers!$O$6:$O$25,MATCH(LARGE(Customers!$Q$6:$Q$25,3),Customers!$Q$6:$Q$25,0)))</f>
        <v>0.699166666666667</v>
      </c>
      <c r="K53" s="44" t="str">
        <f>IF(COUNT(Customers!$Q$6:$Q$25)&lt;3,"",INDEX(Customers!$P$6:$P$25,MATCH(LARGE(Customers!$Q$6:$Q$25,3),Customers!$Q$6:$Q$25,0)))</f>
        <v>61-90 days</v>
      </c>
    </row>
    <row r="54">
      <c r="A54" s="20" t="n">
        <v>4</v>
      </c>
      <c r="B54" s="24" t="str">
        <f>IF(COUNT(Customers!$Q$6:$Q$25)&lt;4,"",INDEX(Customers!$B$6:$B$25,MATCH(LARGE(Customers!$Q$6:$Q$25,4),Customers!$Q$6:$Q$25,0)))</f>
        <v>Distributor E (Example)</v>
      </c>
      <c r="C54" s="33">
        <f>IF(COUNT(Customers!$Q$6:$Q$25)&lt;4,"",INDEX(Customers!$M$6:$M$25,MATCH(LARGE(Customers!$Q$6:$Q$25,4),Customers!$Q$6:$Q$25,0)))</f>
        <v>42200</v>
      </c>
      <c r="D54" s="26">
        <f>IF(C54="","",IF($C$15=0,0,C54/$C$15))</f>
        <v>0.117466945024356</v>
      </c>
      <c r="E54" s="25">
        <f>IF(COUNT(Customers!$Q$6:$Q$25)&lt;4,"",INDEX(Customers!$K$6:$K$25,MATCH(LARGE(Customers!$Q$6:$Q$25,4),Customers!$Q$6:$Q$25,0)))</f>
        <v>0</v>
      </c>
      <c r="G54" s="25">
        <f>IF(COUNT(Customers!$Q$6:$Q$25)&lt;4,"",INDEX(Customers!$L$6:$L$25,MATCH(LARGE(Customers!$Q$6:$Q$25,4),Customers!$Q$6:$Q$25,0)))</f>
        <v>22800</v>
      </c>
      <c r="H54" s="25">
        <f>IF(COUNT(Customers!$Q$6:$Q$25)&lt;4,"",INDEX(Customers!$G$6:$G$25,MATCH(LARGE(Customers!$Q$6:$Q$25,4),Customers!$Q$6:$Q$25,0)))</f>
        <v>75900</v>
      </c>
      <c r="I54" s="26">
        <f>IF(COUNT(Customers!$Q$6:$Q$25)&lt;4,"",INDEX(Customers!$O$6:$O$25,MATCH(LARGE(Customers!$Q$6:$Q$25,4),Customers!$Q$6:$Q$25,0)))</f>
        <v>0.759</v>
      </c>
      <c r="K54" s="44" t="str">
        <f>IF(COUNT(Customers!$Q$6:$Q$25)&lt;4,"",INDEX(Customers!$P$6:$P$25,MATCH(LARGE(Customers!$Q$6:$Q$25,4),Customers!$Q$6:$Q$25,0)))</f>
        <v>Over 90 days</v>
      </c>
    </row>
    <row r="55">
      <c r="A55" s="20" t="n">
        <v>5</v>
      </c>
      <c r="B55" s="24" t="str">
        <f>IF(COUNT(Customers!$Q$6:$Q$25)&lt;5,"",INDEX(Customers!$B$6:$B$25,MATCH(LARGE(Customers!$Q$6:$Q$25,5),Customers!$Q$6:$Q$25,0)))</f>
        <v>Clinic Network D (Example)</v>
      </c>
      <c r="C55" s="33">
        <f>IF(COUNT(Customers!$Q$6:$Q$25)&lt;5,"",INDEX(Customers!$M$6:$M$25,MATCH(LARGE(Customers!$Q$6:$Q$25,5),Customers!$Q$6:$Q$25,0)))</f>
        <v>21300</v>
      </c>
      <c r="D55" s="26">
        <f>IF(C55="","",IF($C$15=0,0,C55/$C$15))</f>
        <v>0.0592901878914405</v>
      </c>
      <c r="E55" s="25">
        <f>IF(COUNT(Customers!$Q$6:$Q$25)&lt;5,"",INDEX(Customers!$K$6:$K$25,MATCH(LARGE(Customers!$Q$6:$Q$25,5),Customers!$Q$6:$Q$25,0)))</f>
        <v>0</v>
      </c>
      <c r="G55" s="25">
        <f>IF(COUNT(Customers!$Q$6:$Q$25)&lt;5,"",INDEX(Customers!$L$6:$L$25,MATCH(LARGE(Customers!$Q$6:$Q$25,5),Customers!$Q$6:$Q$25,0)))</f>
        <v>0</v>
      </c>
      <c r="H55" s="25">
        <f>IF(COUNT(Customers!$Q$6:$Q$25)&lt;5,"",INDEX(Customers!$G$6:$G$25,MATCH(LARGE(Customers!$Q$6:$Q$25,5),Customers!$Q$6:$Q$25,0)))</f>
        <v>39700</v>
      </c>
      <c r="I55" s="26">
        <f>IF(COUNT(Customers!$Q$6:$Q$25)&lt;5,"",INDEX(Customers!$O$6:$O$25,MATCH(LARGE(Customers!$Q$6:$Q$25,5),Customers!$Q$6:$Q$25,0)))</f>
        <v>0.49625</v>
      </c>
      <c r="K55" s="44">
        <f>IF(COUNT(Customers!$Q$6:$Q$25)&lt;5,"",INDEX(Customers!$P$6:$P$25,MATCH(LARGE(Customers!$Q$6:$Q$25,5),Customers!$Q$6:$Q$25,0)))</f>
        <v/>
      </c>
    </row>
    <row r="56">
      <c r="A56" s="20" t="n">
        <v>6</v>
      </c>
      <c r="B56" s="24" t="str">
        <f>IF(COUNT(Customers!$Q$6:$Q$25)&lt;6,"",INDEX(Customers!$B$6:$B$25,MATCH(LARGE(Customers!$Q$6:$Q$25,6),Customers!$Q$6:$Q$25,0)))</f>
        <v>Restaurant Group G (Example)</v>
      </c>
      <c r="C56" s="33">
        <f>IF(COUNT(Customers!$Q$6:$Q$25)&lt;6,"",INDEX(Customers!$M$6:$M$25,MATCH(LARGE(Customers!$Q$6:$Q$25,6),Customers!$Q$6:$Q$25,0)))</f>
        <v>17200</v>
      </c>
      <c r="D56" s="26">
        <f>IF(C56="","",IF($C$15=0,0,C56/$C$15))</f>
        <v>0.0478775226165623</v>
      </c>
      <c r="E56" s="25">
        <f>IF(COUNT(Customers!$Q$6:$Q$25)&lt;6,"",INDEX(Customers!$K$6:$K$25,MATCH(LARGE(Customers!$Q$6:$Q$25,6),Customers!$Q$6:$Q$25,0)))</f>
        <v>7900</v>
      </c>
      <c r="G56" s="25">
        <f>IF(COUNT(Customers!$Q$6:$Q$25)&lt;6,"",INDEX(Customers!$L$6:$L$25,MATCH(LARGE(Customers!$Q$6:$Q$25,6),Customers!$Q$6:$Q$25,0)))</f>
        <v>0</v>
      </c>
      <c r="H56" s="25">
        <f>IF(COUNT(Customers!$Q$6:$Q$25)&lt;6,"",INDEX(Customers!$G$6:$G$25,MATCH(LARGE(Customers!$Q$6:$Q$25,6),Customers!$Q$6:$Q$25,0)))</f>
        <v>25950</v>
      </c>
      <c r="I56" s="26">
        <f>IF(COUNT(Customers!$Q$6:$Q$25)&lt;6,"",INDEX(Customers!$O$6:$O$25,MATCH(LARGE(Customers!$Q$6:$Q$25,6),Customers!$Q$6:$Q$25,0)))</f>
        <v>0.519</v>
      </c>
      <c r="K56" s="44" t="str">
        <f>IF(COUNT(Customers!$Q$6:$Q$25)&lt;6,"",INDEX(Customers!$P$6:$P$25,MATCH(LARGE(Customers!$Q$6:$Q$25,6),Customers!$Q$6:$Q$25,0)))</f>
        <v>61-90 days</v>
      </c>
    </row>
    <row r="57">
      <c r="A57" s="20" t="n">
        <v>7</v>
      </c>
      <c r="B57" s="24" t="str">
        <f>IF(COUNT(Customers!$Q$6:$Q$25)&lt;7,"",INDEX(Customers!$B$6:$B$25,MATCH(LARGE(Customers!$Q$6:$Q$25,7),Customers!$Q$6:$Q$25,0)))</f>
        <v>School F (Example)</v>
      </c>
      <c r="C57" s="33">
        <f>IF(COUNT(Customers!$Q$6:$Q$25)&lt;7,"",INDEX(Customers!$M$6:$M$25,MATCH(LARGE(Customers!$Q$6:$Q$25,7),Customers!$Q$6:$Q$25,0)))</f>
        <v>14200</v>
      </c>
      <c r="D57" s="26">
        <f>IF(C57="","",IF($C$15=0,0,C57/$C$15))</f>
        <v>0.039526791927627</v>
      </c>
      <c r="E57" s="25">
        <f>IF(COUNT(Customers!$Q$6:$Q$25)&lt;7,"",INDEX(Customers!$K$6:$K$25,MATCH(LARGE(Customers!$Q$6:$Q$25,7),Customers!$Q$6:$Q$25,0)))</f>
        <v>0</v>
      </c>
      <c r="G57" s="25">
        <f>IF(COUNT(Customers!$Q$6:$Q$25)&lt;7,"",INDEX(Customers!$L$6:$L$25,MATCH(LARGE(Customers!$Q$6:$Q$25,7),Customers!$Q$6:$Q$25,0)))</f>
        <v>14200</v>
      </c>
      <c r="H57" s="25">
        <f>IF(COUNT(Customers!$Q$6:$Q$25)&lt;7,"",INDEX(Customers!$G$6:$G$25,MATCH(LARGE(Customers!$Q$6:$Q$25,7),Customers!$Q$6:$Q$25,0)))</f>
        <v>26700</v>
      </c>
      <c r="I57" s="26">
        <f>IF(COUNT(Customers!$Q$6:$Q$25)&lt;7,"",INDEX(Customers!$O$6:$O$25,MATCH(LARGE(Customers!$Q$6:$Q$25,7),Customers!$Q$6:$Q$25,0)))</f>
        <v>0.445</v>
      </c>
      <c r="K57" s="44" t="str">
        <f>IF(COUNT(Customers!$Q$6:$Q$25)&lt;7,"",INDEX(Customers!$P$6:$P$25,MATCH(LARGE(Customers!$Q$6:$Q$25,7),Customers!$Q$6:$Q$25,0)))</f>
        <v>Over 90 days</v>
      </c>
    </row>
    <row r="58">
      <c r="A58" s="20" t="n">
        <v>8</v>
      </c>
      <c r="B58" s="24" t="str">
        <f>IF(COUNT(Customers!$Q$6:$Q$25)&lt;8,"",INDEX(Customers!$B$6:$B$25,MATCH(LARGE(Customers!$Q$6:$Q$25,8),Customers!$Q$6:$Q$25,0)))</f>
        <v>Online Store H (Example)</v>
      </c>
      <c r="C58" s="33">
        <f>IF(COUNT(Customers!$Q$6:$Q$25)&lt;8,"",INDEX(Customers!$M$6:$M$25,MATCH(LARGE(Customers!$Q$6:$Q$25,8),Customers!$Q$6:$Q$25,0)))</f>
        <v>5850</v>
      </c>
      <c r="D58" s="26">
        <f>IF(C58="","",IF($C$15=0,0,C58/$C$15))</f>
        <v>0.0162839248434238</v>
      </c>
      <c r="E58" s="25">
        <f>IF(COUNT(Customers!$Q$6:$Q$25)&lt;8,"",INDEX(Customers!$K$6:$K$25,MATCH(LARGE(Customers!$Q$6:$Q$25,8),Customers!$Q$6:$Q$25,0)))</f>
        <v>0</v>
      </c>
      <c r="G58" s="25">
        <f>IF(COUNT(Customers!$Q$6:$Q$25)&lt;8,"",INDEX(Customers!$L$6:$L$25,MATCH(LARGE(Customers!$Q$6:$Q$25,8),Customers!$Q$6:$Q$25,0)))</f>
        <v>0</v>
      </c>
      <c r="H58" s="25">
        <f>IF(COUNT(Customers!$Q$6:$Q$25)&lt;8,"",INDEX(Customers!$G$6:$G$25,MATCH(LARGE(Customers!$Q$6:$Q$25,8),Customers!$Q$6:$Q$25,0)))</f>
        <v>12250</v>
      </c>
      <c r="I58" s="26">
        <f>IF(COUNT(Customers!$Q$6:$Q$25)&lt;8,"",INDEX(Customers!$O$6:$O$25,MATCH(LARGE(Customers!$Q$6:$Q$25,8),Customers!$Q$6:$Q$25,0)))</f>
        <v>0.30625</v>
      </c>
      <c r="K58" s="44">
        <f>IF(COUNT(Customers!$Q$6:$Q$25)&lt;8,"",INDEX(Customers!$P$6:$P$25,MATCH(LARGE(Customers!$Q$6:$Q$25,8),Customers!$Q$6:$Q$25,0)))</f>
        <v/>
      </c>
    </row>
    <row r="59">
      <c r="A59" s="20" t="n">
        <v>9</v>
      </c>
      <c r="B59" s="24">
        <f>IF(COUNT(Customers!$Q$6:$Q$25)&lt;9,"",INDEX(Customers!$B$6:$B$25,MATCH(LARGE(Customers!$Q$6:$Q$25,9),Customers!$Q$6:$Q$25,0)))</f>
        <v/>
      </c>
      <c r="C59" s="33">
        <f>IF(COUNT(Customers!$Q$6:$Q$25)&lt;9,"",INDEX(Customers!$M$6:$M$25,MATCH(LARGE(Customers!$Q$6:$Q$25,9),Customers!$Q$6:$Q$25,0)))</f>
        <v/>
      </c>
      <c r="D59" s="26">
        <f>IF(C59="","",IF($C$15=0,0,C59/$C$15))</f>
        <v/>
      </c>
      <c r="E59" s="25">
        <f>IF(COUNT(Customers!$Q$6:$Q$25)&lt;9,"",INDEX(Customers!$K$6:$K$25,MATCH(LARGE(Customers!$Q$6:$Q$25,9),Customers!$Q$6:$Q$25,0)))</f>
        <v/>
      </c>
      <c r="G59" s="25">
        <f>IF(COUNT(Customers!$Q$6:$Q$25)&lt;9,"",INDEX(Customers!$L$6:$L$25,MATCH(LARGE(Customers!$Q$6:$Q$25,9),Customers!$Q$6:$Q$25,0)))</f>
        <v/>
      </c>
      <c r="H59" s="25">
        <f>IF(COUNT(Customers!$Q$6:$Q$25)&lt;9,"",INDEX(Customers!$G$6:$G$25,MATCH(LARGE(Customers!$Q$6:$Q$25,9),Customers!$Q$6:$Q$25,0)))</f>
        <v/>
      </c>
      <c r="I59" s="26">
        <f>IF(COUNT(Customers!$Q$6:$Q$25)&lt;9,"",INDEX(Customers!$O$6:$O$25,MATCH(LARGE(Customers!$Q$6:$Q$25,9),Customers!$Q$6:$Q$25,0)))</f>
        <v/>
      </c>
      <c r="K59" s="44">
        <f>IF(COUNT(Customers!$Q$6:$Q$25)&lt;9,"",INDEX(Customers!$P$6:$P$25,MATCH(LARGE(Customers!$Q$6:$Q$25,9),Customers!$Q$6:$Q$25,0)))</f>
        <v/>
      </c>
    </row>
    <row r="60">
      <c r="A60" s="20" t="n">
        <v>10</v>
      </c>
      <c r="B60" s="24">
        <f>IF(COUNT(Customers!$Q$6:$Q$25)&lt;10,"",INDEX(Customers!$B$6:$B$25,MATCH(LARGE(Customers!$Q$6:$Q$25,10),Customers!$Q$6:$Q$25,0)))</f>
        <v/>
      </c>
      <c r="C60" s="33">
        <f>IF(COUNT(Customers!$Q$6:$Q$25)&lt;10,"",INDEX(Customers!$M$6:$M$25,MATCH(LARGE(Customers!$Q$6:$Q$25,10),Customers!$Q$6:$Q$25,0)))</f>
        <v/>
      </c>
      <c r="D60" s="26">
        <f>IF(C60="","",IF($C$15=0,0,C60/$C$15))</f>
        <v/>
      </c>
      <c r="E60" s="25">
        <f>IF(COUNT(Customers!$Q$6:$Q$25)&lt;10,"",INDEX(Customers!$K$6:$K$25,MATCH(LARGE(Customers!$Q$6:$Q$25,10),Customers!$Q$6:$Q$25,0)))</f>
        <v/>
      </c>
      <c r="G60" s="25">
        <f>IF(COUNT(Customers!$Q$6:$Q$25)&lt;10,"",INDEX(Customers!$L$6:$L$25,MATCH(LARGE(Customers!$Q$6:$Q$25,10),Customers!$Q$6:$Q$25,0)))</f>
        <v/>
      </c>
      <c r="H60" s="25">
        <f>IF(COUNT(Customers!$Q$6:$Q$25)&lt;10,"",INDEX(Customers!$G$6:$G$25,MATCH(LARGE(Customers!$Q$6:$Q$25,10),Customers!$Q$6:$Q$25,0)))</f>
        <v/>
      </c>
      <c r="I60" s="26">
        <f>IF(COUNT(Customers!$Q$6:$Q$25)&lt;10,"",INDEX(Customers!$O$6:$O$25,MATCH(LARGE(Customers!$Q$6:$Q$25,10),Customers!$Q$6:$Q$25,0)))</f>
        <v/>
      </c>
      <c r="K60" s="44">
        <f>IF(COUNT(Customers!$Q$6:$Q$25)&lt;10,"",INDEX(Customers!$P$6:$P$25,MATCH(LARGE(Customers!$Q$6:$Q$25,10),Customers!$Q$6:$Q$25,0)))</f>
        <v/>
      </c>
    </row>
    <row r="62">
      <c r="B62" s="4" t="inlineStr">
        <is>
          <t>4. Collections status of overdue customer invoices</t>
        </is>
      </c>
      <c r="C62" s="5" t="n"/>
      <c r="D62" s="5" t="n"/>
      <c r="E62" s="5" t="n"/>
      <c r="F62" s="5" t="n"/>
      <c r="G62" s="5" t="n"/>
      <c r="H62" s="5" t="n"/>
      <c r="I62" s="5" t="n"/>
    </row>
    <row r="63" ht="30" customHeight="1">
      <c r="B63" s="22" t="inlineStr">
        <is>
          <t>Status</t>
        </is>
      </c>
      <c r="C63" s="22" t="inlineStr">
        <is>
          <t>Overdue invoices</t>
        </is>
      </c>
      <c r="D63" s="22" t="inlineStr">
        <is>
          <t>Overdue amount</t>
        </is>
      </c>
      <c r="E63" s="22" t="inlineStr">
        <is>
          <t>% of overdue</t>
        </is>
      </c>
    </row>
    <row r="64">
      <c r="B64" s="24" t="inlineStr">
        <is>
          <t>Open</t>
        </is>
      </c>
      <c r="C64" s="27">
        <f>COUNTIFS('AR invoices'!$Q$6:$Q$65,B64,'AR invoices'!$I$6:$I$65,"&gt;0",'AR invoices'!$H$6:$H$65,"&gt;0")</f>
        <v>0</v>
      </c>
      <c r="D64" s="25">
        <f>SUMIFS('AR invoices'!$H$6:$H$65,'AR invoices'!$Q$6:$Q$65,B64,'AR invoices'!$I$6:$I$65,"&gt;0",'AR invoices'!$H$6:$H$65,"&gt;0")</f>
        <v>0</v>
      </c>
      <c r="E64" s="26">
        <f>IF($D$72=0,0,D64/$D$72)</f>
        <v>0</v>
      </c>
    </row>
    <row r="65">
      <c r="B65" s="24" t="inlineStr">
        <is>
          <t>Reminder sent</t>
        </is>
      </c>
      <c r="C65" s="27">
        <f>COUNTIFS('AR invoices'!$Q$6:$Q$65,B65,'AR invoices'!$I$6:$I$65,"&gt;0",'AR invoices'!$H$6:$H$65,"&gt;0")</f>
        <v>5</v>
      </c>
      <c r="D65" s="25">
        <f>SUMIFS('AR invoices'!$H$6:$H$65,'AR invoices'!$Q$6:$Q$65,B65,'AR invoices'!$I$6:$I$65,"&gt;0",'AR invoices'!$H$6:$H$65,"&gt;0")</f>
        <v>124000</v>
      </c>
      <c r="E65" s="26">
        <f>IF($D$72=0,0,D65/$D$72)</f>
        <v>0.345163535142658</v>
      </c>
    </row>
    <row r="66">
      <c r="B66" s="24" t="inlineStr">
        <is>
          <t>Called</t>
        </is>
      </c>
      <c r="C66" s="27">
        <f>COUNTIFS('AR invoices'!$Q$6:$Q$65,B66,'AR invoices'!$I$6:$I$65,"&gt;0",'AR invoices'!$H$6:$H$65,"&gt;0")</f>
        <v>1</v>
      </c>
      <c r="D66" s="25">
        <f>SUMIFS('AR invoices'!$H$6:$H$65,'AR invoices'!$Q$6:$Q$65,B66,'AR invoices'!$I$6:$I$65,"&gt;0",'AR invoices'!$H$6:$H$65,"&gt;0")</f>
        <v>24900</v>
      </c>
      <c r="E66" s="26">
        <f>IF($D$72=0,0,D66/$D$72)</f>
        <v>0.0693110647181628</v>
      </c>
    </row>
    <row r="67">
      <c r="B67" s="24" t="inlineStr">
        <is>
          <t>Promise to pay</t>
        </is>
      </c>
      <c r="C67" s="27">
        <f>COUNTIFS('AR invoices'!$Q$6:$Q$65,B67,'AR invoices'!$I$6:$I$65,"&gt;0",'AR invoices'!$H$6:$H$65,"&gt;0")</f>
        <v>2</v>
      </c>
      <c r="D67" s="25">
        <f>SUMIFS('AR invoices'!$H$6:$H$65,'AR invoices'!$Q$6:$Q$65,B67,'AR invoices'!$I$6:$I$65,"&gt;0",'AR invoices'!$H$6:$H$65,"&gt;0")</f>
        <v>43400</v>
      </c>
      <c r="E67" s="26">
        <f>IF($D$72=0,0,D67/$D$72)</f>
        <v>0.12080723729993</v>
      </c>
    </row>
    <row r="68">
      <c r="B68" s="24" t="inlineStr">
        <is>
          <t>Disputed</t>
        </is>
      </c>
      <c r="C68" s="27">
        <f>COUNTIFS('AR invoices'!$Q$6:$Q$65,B68,'AR invoices'!$I$6:$I$65,"&gt;0",'AR invoices'!$H$6:$H$65,"&gt;0")</f>
        <v>1</v>
      </c>
      <c r="D68" s="25">
        <f>SUMIFS('AR invoices'!$H$6:$H$65,'AR invoices'!$Q$6:$Q$65,B68,'AR invoices'!$I$6:$I$65,"&gt;0",'AR invoices'!$H$6:$H$65,"&gt;0")</f>
        <v>58300</v>
      </c>
      <c r="E68" s="26">
        <f>IF($D$72=0,0,D68/$D$72)</f>
        <v>0.162282533054976</v>
      </c>
    </row>
    <row r="69">
      <c r="B69" s="24" t="inlineStr">
        <is>
          <t>Escalated</t>
        </is>
      </c>
      <c r="C69" s="27">
        <f>COUNTIFS('AR invoices'!$Q$6:$Q$65,B69,'AR invoices'!$I$6:$I$65,"&gt;0",'AR invoices'!$H$6:$H$65,"&gt;0")</f>
        <v>1</v>
      </c>
      <c r="D69" s="25">
        <f>SUMIFS('AR invoices'!$H$6:$H$65,'AR invoices'!$Q$6:$Q$65,B69,'AR invoices'!$I$6:$I$65,"&gt;0",'AR invoices'!$H$6:$H$65,"&gt;0")</f>
        <v>41000</v>
      </c>
      <c r="E69" s="26">
        <f>IF($D$72=0,0,D69/$D$72)</f>
        <v>0.114126652748782</v>
      </c>
    </row>
    <row r="70">
      <c r="B70" s="24" t="inlineStr">
        <is>
          <t>Paid - to allocate</t>
        </is>
      </c>
      <c r="C70" s="27">
        <f>COUNTIFS('AR invoices'!$Q$6:$Q$65,B70,'AR invoices'!$I$6:$I$65,"&gt;0",'AR invoices'!$H$6:$H$65,"&gt;0")</f>
        <v>0</v>
      </c>
      <c r="D70" s="25">
        <f>SUMIFS('AR invoices'!$H$6:$H$65,'AR invoices'!$Q$6:$Q$65,B70,'AR invoices'!$I$6:$I$65,"&gt;0",'AR invoices'!$H$6:$H$65,"&gt;0")</f>
        <v>0</v>
      </c>
      <c r="E70" s="26">
        <f>IF($D$72=0,0,D70/$D$72)</f>
        <v>0</v>
      </c>
    </row>
    <row r="71">
      <c r="B71" s="44" t="inlineStr">
        <is>
          <t>No status yet (needs an owner)</t>
        </is>
      </c>
      <c r="C71" s="45">
        <f>COUNTIFS('AR invoices'!$I$6:$I$65,"&gt;0",'AR invoices'!$H$6:$H$65,"&gt;0")-SUM(C64:C70)</f>
        <v>4</v>
      </c>
      <c r="D71" s="46">
        <f>SUMIFS('AR invoices'!$H$6:$H$65,'AR invoices'!$I$6:$I$65,"&gt;0",'AR invoices'!$H$6:$H$65,"&gt;0")-SUM(D64:D70)</f>
        <v>67650</v>
      </c>
      <c r="E71" s="26">
        <f>IF($D$72=0,0,D71/$D$72)</f>
        <v>0.188308977035491</v>
      </c>
    </row>
    <row r="72">
      <c r="B72" s="28" t="inlineStr">
        <is>
          <t>Total overdue</t>
        </is>
      </c>
      <c r="C72" s="31">
        <f>SUM(C64:C71)</f>
        <v>14</v>
      </c>
      <c r="D72" s="29">
        <f>SUM(D64:D71)</f>
        <v>359250</v>
      </c>
      <c r="E72" s="30">
        <f>SUM(E64:E71)</f>
        <v>1</v>
      </c>
    </row>
    <row r="73">
      <c r="B73" s="9" t="inlineStr">
        <is>
          <t>Follow-ups past their action date</t>
        </is>
      </c>
      <c r="C73" s="47">
        <f>COUNTIFS('AR invoices'!$T$6:$T$65,"&lt;"&amp;'Start here'!$C$22,'AR invoices'!$H$6:$H$65,"&gt;0")</f>
        <v>1</v>
      </c>
      <c r="D73" s="20" t="inlineStr">
        <is>
          <t>Unpaid invoices whose action date has already passed (red on 'AR invoices').</t>
        </is>
      </c>
    </row>
    <row r="75">
      <c r="B75" s="4" t="inlineStr">
        <is>
          <t>5. Checks (all should say OK)</t>
        </is>
      </c>
      <c r="C75" s="5" t="n"/>
      <c r="D75" s="5" t="n"/>
      <c r="E75" s="5" t="n"/>
      <c r="F75" s="5" t="n"/>
      <c r="G75" s="5" t="n"/>
      <c r="H75" s="5" t="n"/>
      <c r="I75" s="5" t="n"/>
    </row>
    <row r="76">
      <c r="B76" s="24" t="inlineStr">
        <is>
          <t>AR: buckets add up to the total balance</t>
        </is>
      </c>
      <c r="C76" s="48" t="str">
        <f>IF(ROUND('AR invoices'!$H$4-SUM('AR invoices'!$K$4:$O$4),2)=0,"OK","CHECK")</f>
        <v>OK</v>
      </c>
      <c r="D76" s="40" t="inlineStr">
        <is>
          <t>If CHECK: an invoice with a balance has no due date. Look for 'Add due date' on 'AR invoices'.</t>
        </is>
      </c>
      <c r="E76" s="36" t="n"/>
      <c r="F76" s="36" t="n"/>
      <c r="G76" s="36" t="n"/>
      <c r="H76" s="36" t="n"/>
      <c r="I76" s="36" t="n"/>
    </row>
    <row r="77">
      <c r="B77" s="24" t="inlineStr">
        <is>
          <t>AR: every invoice's customer is on the Customers list</t>
        </is>
      </c>
      <c r="C77" s="48" t="str">
        <f>IF(ROUND('AR invoices'!$H$4-Customers!$G$4,2)=0,"OK","CHECK")</f>
        <v>OK</v>
      </c>
      <c r="D77" s="40" t="inlineStr">
        <is>
          <t>If CHECK: a customer name on 'AR invoices' is missing from (or spelt differently on) 'Customers'.</t>
        </is>
      </c>
      <c r="E77" s="36" t="n"/>
      <c r="F77" s="36" t="n"/>
      <c r="G77" s="36" t="n"/>
      <c r="H77" s="36" t="n"/>
      <c r="I77" s="36" t="n"/>
    </row>
    <row r="78">
      <c r="B78" s="24" t="inlineStr">
        <is>
          <t>AP: buckets add up to the total balance</t>
        </is>
      </c>
      <c r="C78" s="48" t="str">
        <f>IF(ROUND('AP bills'!$H$4-SUM('AP bills'!$K$4:$O$4),2)=0,"OK","CHECK")</f>
        <v>OK</v>
      </c>
      <c r="D78" s="40" t="inlineStr">
        <is>
          <t>If CHECK: a bill with a balance has no due date. Look for 'Add due date' on 'AP bills'.</t>
        </is>
      </c>
      <c r="E78" s="36" t="n"/>
      <c r="F78" s="36" t="n"/>
      <c r="G78" s="36" t="n"/>
      <c r="H78" s="36" t="n"/>
      <c r="I78" s="36" t="n"/>
    </row>
    <row r="79">
      <c r="B79" s="24" t="inlineStr">
        <is>
          <t>AP: every bill's supplier is on the Suppliers list</t>
        </is>
      </c>
      <c r="C79" s="48" t="str">
        <f>IF(ROUND('AP bills'!$H$4-Suppliers!$F$4,2)=0,"OK","CHECK")</f>
        <v>OK</v>
      </c>
      <c r="D79" s="40" t="inlineStr">
        <is>
          <t>If CHECK: a supplier name on 'AP bills' is missing from (or spelt differently on) 'Suppliers'.</t>
        </is>
      </c>
      <c r="E79" s="36" t="n"/>
      <c r="F79" s="36" t="n"/>
      <c r="G79" s="36" t="n"/>
      <c r="H79" s="36" t="n"/>
      <c r="I79" s="36" t="n"/>
    </row>
    <row r="82">
      <c r="B82" s="17" t="inlineStr">
        <is>
          <t>Illustrative tool for decision support, not financial advice. Example figures are made up.</t>
        </is>
      </c>
    </row>
    <row r="83">
      <c r="B83" s="18" t="inlineStr">
        <is>
          <t>axcellservice.com · Free template · Book a free 30-minute consultation: axcellservice.com/contact</t>
        </is>
      </c>
    </row>
  </sheetData>
  <mergeCells count="1">
    <mergeCell ref="B5:K5"/>
  </mergeCells>
  <conditionalFormatting sqref="C43">
    <cfRule type="cellIs" priority="1" operator="greaterThan" dxfId="0">
      <formula>0</formula>
    </cfRule>
  </conditionalFormatting>
  <conditionalFormatting sqref="C73">
    <cfRule type="cellIs" priority="2" operator="greaterThan" dxfId="0">
      <formula>0</formula>
    </cfRule>
  </conditionalFormatting>
  <conditionalFormatting sqref="C71:D71">
    <cfRule type="cellIs" priority="3" operator="equal" dxfId="1">
      <formula>0</formula>
    </cfRule>
  </conditionalFormatting>
  <conditionalFormatting sqref="C76:C79">
    <cfRule type="cellIs" priority="4" operator="equal" dxfId="1">
      <formula>"OK"</formula>
    </cfRule>
    <cfRule type="cellIs" priority="5" operator="equal" dxfId="2">
      <formula>"CHECK"</formula>
    </cfRule>
  </conditionalFormatting>
  <dataValidations count="1">
    <dataValidation sqref="C37:C41" showDropDown="0" showInputMessage="0" showErrorMessage="1" allowBlank="0" error="Enter a positive number." type="decimal" operator="greaterThanOrEqual">
      <formula1>0</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rowBreaks count="2" manualBreakCount="2">
    <brk id="35" min="0" max="16383" man="1"/>
    <brk id="61"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1:T68"/>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13" customWidth="1" min="3" max="3"/>
    <col width="12" customWidth="1" min="4" max="4"/>
    <col width="12" customWidth="1" min="5" max="5"/>
    <col width="14" customWidth="1" min="6" max="6"/>
    <col width="14" customWidth="1" min="7" max="7"/>
    <col width="14" customWidth="1" min="8" max="8"/>
    <col width="10" customWidth="1" min="9" max="9"/>
    <col width="13" customWidth="1" min="10" max="10"/>
    <col width="13" customWidth="1" min="11" max="11"/>
    <col width="12" customWidth="1" min="12" max="12"/>
    <col width="12" customWidth="1" min="13" max="13"/>
    <col width="12" customWidth="1" min="14" max="14"/>
    <col width="12" customWidth="1" min="15" max="15"/>
    <col width="11" customWidth="1" min="16" max="16"/>
    <col width="18" customWidth="1" min="17" max="17"/>
    <col width="34" customWidth="1" min="18" max="18"/>
    <col width="18" customWidth="1" min="19" max="19"/>
    <col width="12" customWidth="1" min="20" max="20"/>
  </cols>
  <sheetData>
    <row r="1" ht="26" customHeight="1">
      <c r="B1" s="19" t="inlineStr">
        <is>
          <t>Accounts receivable: open customer invoices</t>
        </is>
      </c>
    </row>
    <row r="2">
      <c r="B2" s="20" t="inlineStr">
        <is>
          <t>Axcell Financial Consulting · AR &amp; AP Aging + Collections</t>
        </is>
      </c>
    </row>
    <row r="3">
      <c r="B3" s="17" t="str">
        <f>"Amounts in "&amp;'Start here'!$C$21&amp;". Aged from the due date to the as-of date: "&amp;TEXT('Start here'!$C$22,"dd mmm yyyy")&amp;". Example rows shown."</f>
        <v>Amounts in Your currency. Aged from the due date to the as-of date: 31 Oct 2026. Example rows shown.</v>
      </c>
    </row>
    <row r="4">
      <c r="B4" s="28" t="inlineStr">
        <is>
          <t>Totals (all rows)</t>
        </is>
      </c>
      <c r="C4" s="49" t="n"/>
      <c r="D4" s="49" t="n"/>
      <c r="E4" s="49" t="n"/>
      <c r="F4" s="29">
        <f>SUM(F6:F65)</f>
        <v>677200</v>
      </c>
      <c r="G4" s="29">
        <f>SUM(G6:G65)</f>
        <v>71900</v>
      </c>
      <c r="H4" s="29">
        <f>SUM(H6:H65)</f>
        <v>605300</v>
      </c>
      <c r="I4" s="49" t="n"/>
      <c r="J4" s="49" t="n"/>
      <c r="K4" s="29">
        <f>SUM(K6:K65)</f>
        <v>246050</v>
      </c>
      <c r="L4" s="29">
        <f>SUM(L6:L65)</f>
        <v>148250</v>
      </c>
      <c r="M4" s="29">
        <f>SUM(M6:M65)</f>
        <v>41900</v>
      </c>
      <c r="N4" s="29">
        <f>SUM(N6:N65)</f>
        <v>91100</v>
      </c>
      <c r="O4" s="29">
        <f>SUM(O6:O65)</f>
        <v>78000</v>
      </c>
      <c r="P4" s="49" t="n"/>
      <c r="Q4" s="49" t="n"/>
      <c r="R4" s="49" t="n"/>
      <c r="S4" s="49" t="n"/>
      <c r="T4" s="49" t="n"/>
    </row>
    <row r="5" ht="32" customHeight="1">
      <c r="B5" s="22" t="inlineStr">
        <is>
          <t>Customer</t>
        </is>
      </c>
      <c r="C5" s="22" t="inlineStr">
        <is>
          <t>Invoice no.</t>
        </is>
      </c>
      <c r="D5" s="22" t="inlineStr">
        <is>
          <t>Invoice date</t>
        </is>
      </c>
      <c r="E5" s="22" t="inlineStr">
        <is>
          <t>Due date</t>
        </is>
      </c>
      <c r="F5" s="22" t="inlineStr">
        <is>
          <t>Invoice amount</t>
        </is>
      </c>
      <c r="G5" s="22" t="inlineStr">
        <is>
          <t>Received to date</t>
        </is>
      </c>
      <c r="H5" s="22" t="inlineStr">
        <is>
          <t>Balance due</t>
        </is>
      </c>
      <c r="I5" s="22" t="inlineStr">
        <is>
          <t>Days past due</t>
        </is>
      </c>
      <c r="J5" s="22" t="inlineStr">
        <is>
          <t>Ageing bucket</t>
        </is>
      </c>
      <c r="K5" s="22" t="inlineStr">
        <is>
          <t>Not yet due</t>
        </is>
      </c>
      <c r="L5" s="22" t="inlineStr">
        <is>
          <t>1-30 days</t>
        </is>
      </c>
      <c r="M5" s="22" t="inlineStr">
        <is>
          <t>31-60 days</t>
        </is>
      </c>
      <c r="N5" s="22" t="inlineStr">
        <is>
          <t>61-90 days</t>
        </is>
      </c>
      <c r="O5" s="22" t="inlineStr">
        <is>
          <t>Over 90 days</t>
        </is>
      </c>
      <c r="P5" s="22" t="inlineStr">
        <is>
          <t>Priority</t>
        </is>
      </c>
      <c r="Q5" s="22" t="inlineStr">
        <is>
          <t>Collection status</t>
        </is>
      </c>
      <c r="R5" s="22" t="inlineStr">
        <is>
          <t>Next action</t>
        </is>
      </c>
      <c r="S5" s="22" t="inlineStr">
        <is>
          <t>Owner</t>
        </is>
      </c>
      <c r="T5" s="22" t="inlineStr">
        <is>
          <t>Action date</t>
        </is>
      </c>
    </row>
    <row r="6">
      <c r="B6" s="50" t="inlineStr">
        <is>
          <t>Contractor C (Example)</t>
        </is>
      </c>
      <c r="C6" s="50" t="inlineStr">
        <is>
          <t>INV-2601</t>
        </is>
      </c>
      <c r="D6" s="51" t="n">
        <v>46132</v>
      </c>
      <c r="E6" s="51" t="n">
        <v>46192</v>
      </c>
      <c r="F6" s="41" t="n">
        <v>41000</v>
      </c>
      <c r="G6" s="41" t="n"/>
      <c r="H6" s="25">
        <f>IF(AND(F6="",G6=""),"",N(F6)-N(G6))</f>
        <v>41000</v>
      </c>
      <c r="I6" s="52">
        <f>IF(OR(H6="",H6=0),"",IF(E6="","No due date",'Start here'!$C$22-E6))</f>
        <v>134</v>
      </c>
      <c r="J6" s="53" t="str">
        <f>IF(ISNUMBER(I6),IF(I6&lt;=0,"Not yet due",IF(I6&lt;=30,"1-30",IF(I6&lt;=60,"31-60",IF(I6&lt;=90,"61-90","90+")))),"")</f>
        <v>90+</v>
      </c>
      <c r="K6" s="25">
        <f>IF(ISNUMBER(I6),IF(I6&lt;=0,H6,0),"")</f>
        <v>0</v>
      </c>
      <c r="L6" s="25">
        <f>IF(ISNUMBER(I6),IF(AND(I6&gt;=1,I6&lt;=30),H6,0),"")</f>
        <v>0</v>
      </c>
      <c r="M6" s="25">
        <f>IF(ISNUMBER(I6),IF(AND(I6&gt;30,I6&lt;=60),H6,0),"")</f>
        <v>0</v>
      </c>
      <c r="N6" s="25">
        <f>IF(ISNUMBER(I6),IF(AND(I6&gt;60,I6&lt;=90),H6,0),"")</f>
        <v>0</v>
      </c>
      <c r="O6" s="25">
        <f>IF(ISNUMBER(I6),IF(I6&gt;90,H6,0),"")</f>
        <v>41000</v>
      </c>
      <c r="P6" s="24" t="str">
        <f>IF(I6="No due date","Add due date",IF(NOT(ISNUMBER(I6)),"",IF(H6&lt;0,"Credit: allocate",IF(I6&gt;60,"1 Urgent",IF(I6&gt;0,"2 Chase","3 Monitor")))))</f>
        <v>1 Urgent</v>
      </c>
      <c r="Q6" s="50" t="inlineStr">
        <is>
          <t>Escalated</t>
        </is>
      </c>
      <c r="R6" s="50" t="inlineStr">
        <is>
          <t>Final demand letter; offer payment plan</t>
        </is>
      </c>
      <c r="S6" s="50" t="inlineStr">
        <is>
          <t>Finance manager</t>
        </is>
      </c>
      <c r="T6" s="51" t="n">
        <v>46329</v>
      </c>
    </row>
    <row r="7">
      <c r="B7" s="50" t="inlineStr">
        <is>
          <t>Distributor E (Example)</t>
        </is>
      </c>
      <c r="C7" s="50" t="inlineStr">
        <is>
          <t>INV-2602</t>
        </is>
      </c>
      <c r="D7" s="51" t="n">
        <v>46174</v>
      </c>
      <c r="E7" s="51" t="n">
        <v>46219</v>
      </c>
      <c r="F7" s="41" t="n">
        <v>22800</v>
      </c>
      <c r="G7" s="41" t="n"/>
      <c r="H7" s="25">
        <f>IF(AND(F7="",G7=""),"",N(F7)-N(G7))</f>
        <v>22800</v>
      </c>
      <c r="I7" s="52">
        <f>IF(OR(H7="",H7=0),"",IF(E7="","No due date",'Start here'!$C$22-E7))</f>
        <v>107</v>
      </c>
      <c r="J7" s="53" t="str">
        <f>IF(ISNUMBER(I7),IF(I7&lt;=0,"Not yet due",IF(I7&lt;=30,"1-30",IF(I7&lt;=60,"31-60",IF(I7&lt;=90,"61-90","90+")))),"")</f>
        <v>90+</v>
      </c>
      <c r="K7" s="25">
        <f>IF(ISNUMBER(I7),IF(I7&lt;=0,H7,0),"")</f>
        <v>0</v>
      </c>
      <c r="L7" s="25">
        <f>IF(ISNUMBER(I7),IF(AND(I7&gt;=1,I7&lt;=30),H7,0),"")</f>
        <v>0</v>
      </c>
      <c r="M7" s="25">
        <f>IF(ISNUMBER(I7),IF(AND(I7&gt;30,I7&lt;=60),H7,0),"")</f>
        <v>0</v>
      </c>
      <c r="N7" s="25">
        <f>IF(ISNUMBER(I7),IF(AND(I7&gt;60,I7&lt;=90),H7,0),"")</f>
        <v>0</v>
      </c>
      <c r="O7" s="25">
        <f>IF(ISNUMBER(I7),IF(I7&gt;90,H7,0),"")</f>
        <v>22800</v>
      </c>
      <c r="P7" s="24" t="str">
        <f>IF(I7="No due date","Add due date",IF(NOT(ISNUMBER(I7)),"",IF(H7&lt;0,"Credit: allocate",IF(I7&gt;60,"1 Urgent",IF(I7&gt;0,"2 Chase","3 Monitor")))))</f>
        <v>1 Urgent</v>
      </c>
      <c r="Q7" s="50" t="inlineStr">
        <is>
          <t>Promise to pay</t>
        </is>
      </c>
      <c r="R7" s="50" t="inlineStr">
        <is>
          <t>Confirm transfer received</t>
        </is>
      </c>
      <c r="S7" s="50" t="inlineStr">
        <is>
          <t>Finance manager</t>
        </is>
      </c>
      <c r="T7" s="51" t="n">
        <v>46330</v>
      </c>
    </row>
    <row r="8">
      <c r="B8" s="50" t="inlineStr">
        <is>
          <t>Contractor C (Example)</t>
        </is>
      </c>
      <c r="C8" s="50" t="inlineStr">
        <is>
          <t>INV-2603</t>
        </is>
      </c>
      <c r="D8" s="51" t="n">
        <v>46183</v>
      </c>
      <c r="E8" s="51" t="n">
        <v>46243</v>
      </c>
      <c r="F8" s="41" t="n">
        <v>58300</v>
      </c>
      <c r="G8" s="41" t="n"/>
      <c r="H8" s="25">
        <f>IF(AND(F8="",G8=""),"",N(F8)-N(G8))</f>
        <v>58300</v>
      </c>
      <c r="I8" s="52">
        <f>IF(OR(H8="",H8=0),"",IF(E8="","No due date",'Start here'!$C$22-E8))</f>
        <v>83</v>
      </c>
      <c r="J8" s="53" t="str">
        <f>IF(ISNUMBER(I8),IF(I8&lt;=0,"Not yet due",IF(I8&lt;=30,"1-30",IF(I8&lt;=60,"31-60",IF(I8&lt;=90,"61-90","90+")))),"")</f>
        <v>61-90</v>
      </c>
      <c r="K8" s="25">
        <f>IF(ISNUMBER(I8),IF(I8&lt;=0,H8,0),"")</f>
        <v>0</v>
      </c>
      <c r="L8" s="25">
        <f>IF(ISNUMBER(I8),IF(AND(I8&gt;=1,I8&lt;=30),H8,0),"")</f>
        <v>0</v>
      </c>
      <c r="M8" s="25">
        <f>IF(ISNUMBER(I8),IF(AND(I8&gt;30,I8&lt;=60),H8,0),"")</f>
        <v>0</v>
      </c>
      <c r="N8" s="25">
        <f>IF(ISNUMBER(I8),IF(AND(I8&gt;60,I8&lt;=90),H8,0),"")</f>
        <v>58300</v>
      </c>
      <c r="O8" s="25">
        <f>IF(ISNUMBER(I8),IF(I8&gt;90,H8,0),"")</f>
        <v>0</v>
      </c>
      <c r="P8" s="24" t="str">
        <f>IF(I8="No due date","Add due date",IF(NOT(ISNUMBER(I8)),"",IF(H8&lt;0,"Credit: allocate",IF(I8&gt;60,"1 Urgent",IF(I8&gt;0,"2 Chase","3 Monitor")))))</f>
        <v>1 Urgent</v>
      </c>
      <c r="Q8" s="50" t="inlineStr">
        <is>
          <t>Disputed</t>
        </is>
      </c>
      <c r="R8" s="50" t="inlineStr">
        <is>
          <t>Resolve quantity dispute with site team</t>
        </is>
      </c>
      <c r="S8" s="50" t="inlineStr">
        <is>
          <t>Account manager</t>
        </is>
      </c>
      <c r="T8" s="51" t="n">
        <v>46331</v>
      </c>
    </row>
    <row r="9">
      <c r="B9" s="50" t="inlineStr">
        <is>
          <t>School F (Example)</t>
        </is>
      </c>
      <c r="C9" s="50" t="inlineStr">
        <is>
          <t>INV-2604</t>
        </is>
      </c>
      <c r="D9" s="51" t="n">
        <v>46204</v>
      </c>
      <c r="E9" s="51" t="n">
        <v>46234</v>
      </c>
      <c r="F9" s="41" t="n">
        <v>14200</v>
      </c>
      <c r="G9" s="41" t="n"/>
      <c r="H9" s="25">
        <f>IF(AND(F9="",G9=""),"",N(F9)-N(G9))</f>
        <v>14200</v>
      </c>
      <c r="I9" s="52">
        <f>IF(OR(H9="",H9=0),"",IF(E9="","No due date",'Start here'!$C$22-E9))</f>
        <v>92</v>
      </c>
      <c r="J9" s="53" t="str">
        <f>IF(ISNUMBER(I9),IF(I9&lt;=0,"Not yet due",IF(I9&lt;=30,"1-30",IF(I9&lt;=60,"31-60",IF(I9&lt;=90,"61-90","90+")))),"")</f>
        <v>90+</v>
      </c>
      <c r="K9" s="25">
        <f>IF(ISNUMBER(I9),IF(I9&lt;=0,H9,0),"")</f>
        <v>0</v>
      </c>
      <c r="L9" s="25">
        <f>IF(ISNUMBER(I9),IF(AND(I9&gt;=1,I9&lt;=30),H9,0),"")</f>
        <v>0</v>
      </c>
      <c r="M9" s="25">
        <f>IF(ISNUMBER(I9),IF(AND(I9&gt;30,I9&lt;=60),H9,0),"")</f>
        <v>0</v>
      </c>
      <c r="N9" s="25">
        <f>IF(ISNUMBER(I9),IF(AND(I9&gt;60,I9&lt;=90),H9,0),"")</f>
        <v>0</v>
      </c>
      <c r="O9" s="25">
        <f>IF(ISNUMBER(I9),IF(I9&gt;90,H9,0),"")</f>
        <v>14200</v>
      </c>
      <c r="P9" s="24" t="str">
        <f>IF(I9="No due date","Add due date",IF(NOT(ISNUMBER(I9)),"",IF(H9&lt;0,"Credit: allocate",IF(I9&gt;60,"1 Urgent",IF(I9&gt;0,"2 Chase","3 Monitor")))))</f>
        <v>1 Urgent</v>
      </c>
      <c r="Q9" s="50" t="inlineStr">
        <is>
          <t>Reminder sent</t>
        </is>
      </c>
      <c r="R9" s="50" t="inlineStr">
        <is>
          <t>Call the bursar</t>
        </is>
      </c>
      <c r="S9" s="50" t="inlineStr">
        <is>
          <t>Credit controller</t>
        </is>
      </c>
      <c r="T9" s="51" t="n">
        <v>46323</v>
      </c>
    </row>
    <row r="10">
      <c r="B10" s="50" t="inlineStr">
        <is>
          <t>Hotel Group B (Example)</t>
        </is>
      </c>
      <c r="C10" s="50" t="inlineStr">
        <is>
          <t>INV-2605</t>
        </is>
      </c>
      <c r="D10" s="51" t="n">
        <v>46218</v>
      </c>
      <c r="E10" s="51" t="n">
        <v>46263</v>
      </c>
      <c r="F10" s="41" t="n">
        <v>24900</v>
      </c>
      <c r="G10" s="41" t="n"/>
      <c r="H10" s="25">
        <f>IF(AND(F10="",G10=""),"",N(F10)-N(G10))</f>
        <v>24900</v>
      </c>
      <c r="I10" s="52">
        <f>IF(OR(H10="",H10=0),"",IF(E10="","No due date",'Start here'!$C$22-E10))</f>
        <v>63</v>
      </c>
      <c r="J10" s="53" t="str">
        <f>IF(ISNUMBER(I10),IF(I10&lt;=0,"Not yet due",IF(I10&lt;=30,"1-30",IF(I10&lt;=60,"31-60",IF(I10&lt;=90,"61-90","90+")))),"")</f>
        <v>61-90</v>
      </c>
      <c r="K10" s="25">
        <f>IF(ISNUMBER(I10),IF(I10&lt;=0,H10,0),"")</f>
        <v>0</v>
      </c>
      <c r="L10" s="25">
        <f>IF(ISNUMBER(I10),IF(AND(I10&gt;=1,I10&lt;=30),H10,0),"")</f>
        <v>0</v>
      </c>
      <c r="M10" s="25">
        <f>IF(ISNUMBER(I10),IF(AND(I10&gt;30,I10&lt;=60),H10,0),"")</f>
        <v>0</v>
      </c>
      <c r="N10" s="25">
        <f>IF(ISNUMBER(I10),IF(AND(I10&gt;60,I10&lt;=90),H10,0),"")</f>
        <v>24900</v>
      </c>
      <c r="O10" s="25">
        <f>IF(ISNUMBER(I10),IF(I10&gt;90,H10,0),"")</f>
        <v>0</v>
      </c>
      <c r="P10" s="24" t="str">
        <f>IF(I10="No due date","Add due date",IF(NOT(ISNUMBER(I10)),"",IF(H10&lt;0,"Credit: allocate",IF(I10&gt;60,"1 Urgent",IF(I10&gt;0,"2 Chase","3 Monitor")))))</f>
        <v>1 Urgent</v>
      </c>
      <c r="Q10" s="50" t="inlineStr">
        <is>
          <t>Called</t>
        </is>
      </c>
      <c r="R10" s="50" t="inlineStr">
        <is>
          <t>Send statement of account</t>
        </is>
      </c>
      <c r="S10" s="50" t="inlineStr">
        <is>
          <t>Credit controller</t>
        </is>
      </c>
      <c r="T10" s="51" t="n">
        <v>46328</v>
      </c>
    </row>
    <row r="11">
      <c r="B11" s="50" t="inlineStr">
        <is>
          <t>Restaurant Group G (Example)</t>
        </is>
      </c>
      <c r="C11" s="50" t="inlineStr">
        <is>
          <t>INV-2606</t>
        </is>
      </c>
      <c r="D11" s="51" t="n">
        <v>46235</v>
      </c>
      <c r="E11" s="51" t="n">
        <v>46265</v>
      </c>
      <c r="F11" s="41" t="n">
        <v>7900</v>
      </c>
      <c r="G11" s="41" t="n"/>
      <c r="H11" s="25">
        <f>IF(AND(F11="",G11=""),"",N(F11)-N(G11))</f>
        <v>7900</v>
      </c>
      <c r="I11" s="52">
        <f>IF(OR(H11="",H11=0),"",IF(E11="","No due date",'Start here'!$C$22-E11))</f>
        <v>61</v>
      </c>
      <c r="J11" s="53" t="str">
        <f>IF(ISNUMBER(I11),IF(I11&lt;=0,"Not yet due",IF(I11&lt;=30,"1-30",IF(I11&lt;=60,"31-60",IF(I11&lt;=90,"61-90","90+")))),"")</f>
        <v>61-90</v>
      </c>
      <c r="K11" s="25">
        <f>IF(ISNUMBER(I11),IF(I11&lt;=0,H11,0),"")</f>
        <v>0</v>
      </c>
      <c r="L11" s="25">
        <f>IF(ISNUMBER(I11),IF(AND(I11&gt;=1,I11&lt;=30),H11,0),"")</f>
        <v>0</v>
      </c>
      <c r="M11" s="25">
        <f>IF(ISNUMBER(I11),IF(AND(I11&gt;30,I11&lt;=60),H11,0),"")</f>
        <v>0</v>
      </c>
      <c r="N11" s="25">
        <f>IF(ISNUMBER(I11),IF(AND(I11&gt;60,I11&lt;=90),H11,0),"")</f>
        <v>7900</v>
      </c>
      <c r="O11" s="25">
        <f>IF(ISNUMBER(I11),IF(I11&gt;90,H11,0),"")</f>
        <v>0</v>
      </c>
      <c r="P11" s="24" t="str">
        <f>IF(I11="No due date","Add due date",IF(NOT(ISNUMBER(I11)),"",IF(H11&lt;0,"Credit: allocate",IF(I11&gt;60,"1 Urgent",IF(I11&gt;0,"2 Chase","3 Monitor")))))</f>
        <v>1 Urgent</v>
      </c>
      <c r="Q11" s="50" t="inlineStr">
        <is>
          <t>Reminder sent</t>
        </is>
      </c>
      <c r="R11" s="50" t="inlineStr">
        <is>
          <t>Hold new orders until paid</t>
        </is>
      </c>
      <c r="S11" s="50" t="inlineStr">
        <is>
          <t>Account manager</t>
        </is>
      </c>
      <c r="T11" s="51" t="n">
        <v>46328</v>
      </c>
    </row>
    <row r="12">
      <c r="B12" s="50" t="inlineStr">
        <is>
          <t>Clinic Network D (Example)</t>
        </is>
      </c>
      <c r="C12" s="50" t="inlineStr">
        <is>
          <t>INV-2607</t>
        </is>
      </c>
      <c r="D12" s="51" t="n">
        <v>46239</v>
      </c>
      <c r="E12" s="51" t="n">
        <v>46269</v>
      </c>
      <c r="F12" s="41" t="n">
        <v>21300</v>
      </c>
      <c r="G12" s="41" t="n"/>
      <c r="H12" s="25">
        <f>IF(AND(F12="",G12=""),"",N(F12)-N(G12))</f>
        <v>21300</v>
      </c>
      <c r="I12" s="52">
        <f>IF(OR(H12="",H12=0),"",IF(E12="","No due date",'Start here'!$C$22-E12))</f>
        <v>57</v>
      </c>
      <c r="J12" s="53" t="str">
        <f>IF(ISNUMBER(I12),IF(I12&lt;=0,"Not yet due",IF(I12&lt;=30,"1-30",IF(I12&lt;=60,"31-60",IF(I12&lt;=90,"61-90","90+")))),"")</f>
        <v>31-60</v>
      </c>
      <c r="K12" s="25">
        <f>IF(ISNUMBER(I12),IF(I12&lt;=0,H12,0),"")</f>
        <v>0</v>
      </c>
      <c r="L12" s="25">
        <f>IF(ISNUMBER(I12),IF(AND(I12&gt;=1,I12&lt;=30),H12,0),"")</f>
        <v>0</v>
      </c>
      <c r="M12" s="25">
        <f>IF(ISNUMBER(I12),IF(AND(I12&gt;30,I12&lt;=60),H12,0),"")</f>
        <v>21300</v>
      </c>
      <c r="N12" s="25">
        <f>IF(ISNUMBER(I12),IF(AND(I12&gt;60,I12&lt;=90),H12,0),"")</f>
        <v>0</v>
      </c>
      <c r="O12" s="25">
        <f>IF(ISNUMBER(I12),IF(I12&gt;90,H12,0),"")</f>
        <v>0</v>
      </c>
      <c r="P12" s="24" t="str">
        <f>IF(I12="No due date","Add due date",IF(NOT(ISNUMBER(I12)),"",IF(H12&lt;0,"Credit: allocate",IF(I12&gt;60,"1 Urgent",IF(I12&gt;0,"2 Chase","3 Monitor")))))</f>
        <v>2 Chase</v>
      </c>
      <c r="Q12" s="50" t="n"/>
      <c r="R12" s="50" t="n"/>
      <c r="S12" s="50" t="n"/>
      <c r="T12" s="51" t="n"/>
    </row>
    <row r="13">
      <c r="B13" s="50" t="inlineStr">
        <is>
          <t>Contractor C (Example)</t>
        </is>
      </c>
      <c r="C13" s="50" t="inlineStr">
        <is>
          <t>INV-2608</t>
        </is>
      </c>
      <c r="D13" s="51" t="n">
        <v>46249</v>
      </c>
      <c r="E13" s="51" t="n">
        <v>46309</v>
      </c>
      <c r="F13" s="41" t="n">
        <v>74500</v>
      </c>
      <c r="G13" s="41" t="n">
        <v>30000</v>
      </c>
      <c r="H13" s="25">
        <f>IF(AND(F13="",G13=""),"",N(F13)-N(G13))</f>
        <v>44500</v>
      </c>
      <c r="I13" s="52">
        <f>IF(OR(H13="",H13=0),"",IF(E13="","No due date",'Start here'!$C$22-E13))</f>
        <v>17</v>
      </c>
      <c r="J13" s="53" t="str">
        <f>IF(ISNUMBER(I13),IF(I13&lt;=0,"Not yet due",IF(I13&lt;=30,"1-30",IF(I13&lt;=60,"31-60",IF(I13&lt;=90,"61-90","90+")))),"")</f>
        <v>1-30</v>
      </c>
      <c r="K13" s="25">
        <f>IF(ISNUMBER(I13),IF(I13&lt;=0,H13,0),"")</f>
        <v>0</v>
      </c>
      <c r="L13" s="25">
        <f>IF(ISNUMBER(I13),IF(AND(I13&gt;=1,I13&lt;=30),H13,0),"")</f>
        <v>44500</v>
      </c>
      <c r="M13" s="25">
        <f>IF(ISNUMBER(I13),IF(AND(I13&gt;30,I13&lt;=60),H13,0),"")</f>
        <v>0</v>
      </c>
      <c r="N13" s="25">
        <f>IF(ISNUMBER(I13),IF(AND(I13&gt;60,I13&lt;=90),H13,0),"")</f>
        <v>0</v>
      </c>
      <c r="O13" s="25">
        <f>IF(ISNUMBER(I13),IF(I13&gt;90,H13,0),"")</f>
        <v>0</v>
      </c>
      <c r="P13" s="24" t="str">
        <f>IF(I13="No due date","Add due date",IF(NOT(ISNUMBER(I13)),"",IF(H13&lt;0,"Credit: allocate",IF(I13&gt;60,"1 Urgent",IF(I13&gt;0,"2 Chase","3 Monitor")))))</f>
        <v>2 Chase</v>
      </c>
      <c r="Q13" s="50" t="inlineStr">
        <is>
          <t>Reminder sent</t>
        </is>
      </c>
      <c r="R13" s="50" t="inlineStr">
        <is>
          <t>Chase remaining balance</t>
        </is>
      </c>
      <c r="S13" s="50" t="inlineStr">
        <is>
          <t>Account manager</t>
        </is>
      </c>
      <c r="T13" s="51" t="n">
        <v>46332</v>
      </c>
    </row>
    <row r="14">
      <c r="B14" s="50" t="inlineStr">
        <is>
          <t>Distributor E (Example)</t>
        </is>
      </c>
      <c r="C14" s="50" t="inlineStr">
        <is>
          <t>INV-2609</t>
        </is>
      </c>
      <c r="D14" s="51" t="n">
        <v>46254</v>
      </c>
      <c r="E14" s="51" t="n">
        <v>46299</v>
      </c>
      <c r="F14" s="41" t="n">
        <v>29400</v>
      </c>
      <c r="G14" s="41" t="n">
        <v>10000</v>
      </c>
      <c r="H14" s="25">
        <f>IF(AND(F14="",G14=""),"",N(F14)-N(G14))</f>
        <v>19400</v>
      </c>
      <c r="I14" s="52">
        <f>IF(OR(H14="",H14=0),"",IF(E14="","No due date",'Start here'!$C$22-E14))</f>
        <v>27</v>
      </c>
      <c r="J14" s="53" t="str">
        <f>IF(ISNUMBER(I14),IF(I14&lt;=0,"Not yet due",IF(I14&lt;=30,"1-30",IF(I14&lt;=60,"31-60",IF(I14&lt;=90,"61-90","90+")))),"")</f>
        <v>1-30</v>
      </c>
      <c r="K14" s="25">
        <f>IF(ISNUMBER(I14),IF(I14&lt;=0,H14,0),"")</f>
        <v>0</v>
      </c>
      <c r="L14" s="25">
        <f>IF(ISNUMBER(I14),IF(AND(I14&gt;=1,I14&lt;=30),H14,0),"")</f>
        <v>19400</v>
      </c>
      <c r="M14" s="25">
        <f>IF(ISNUMBER(I14),IF(AND(I14&gt;30,I14&lt;=60),H14,0),"")</f>
        <v>0</v>
      </c>
      <c r="N14" s="25">
        <f>IF(ISNUMBER(I14),IF(AND(I14&gt;60,I14&lt;=90),H14,0),"")</f>
        <v>0</v>
      </c>
      <c r="O14" s="25">
        <f>IF(ISNUMBER(I14),IF(I14&gt;90,H14,0),"")</f>
        <v>0</v>
      </c>
      <c r="P14" s="24" t="str">
        <f>IF(I14="No due date","Add due date",IF(NOT(ISNUMBER(I14)),"",IF(H14&lt;0,"Credit: allocate",IF(I14&gt;60,"1 Urgent",IF(I14&gt;0,"2 Chase","3 Monitor")))))</f>
        <v>2 Chase</v>
      </c>
      <c r="Q14" s="50" t="inlineStr">
        <is>
          <t>Reminder sent</t>
        </is>
      </c>
      <c r="R14" s="50" t="inlineStr">
        <is>
          <t>Second reminder by email</t>
        </is>
      </c>
      <c r="S14" s="50" t="inlineStr">
        <is>
          <t>Credit controller</t>
        </is>
      </c>
      <c r="T14" s="51" t="n">
        <v>46330</v>
      </c>
    </row>
    <row r="15">
      <c r="B15" s="50" t="inlineStr">
        <is>
          <t>Retail Chain A (Example)</t>
        </is>
      </c>
      <c r="C15" s="50" t="inlineStr">
        <is>
          <t>INV-2610</t>
        </is>
      </c>
      <c r="D15" s="51" t="n">
        <v>46262</v>
      </c>
      <c r="E15" s="51" t="n">
        <v>46292</v>
      </c>
      <c r="F15" s="41" t="n">
        <v>35600</v>
      </c>
      <c r="G15" s="41" t="n">
        <v>15000</v>
      </c>
      <c r="H15" s="25">
        <f>IF(AND(F15="",G15=""),"",N(F15)-N(G15))</f>
        <v>20600</v>
      </c>
      <c r="I15" s="52">
        <f>IF(OR(H15="",H15=0),"",IF(E15="","No due date",'Start here'!$C$22-E15))</f>
        <v>34</v>
      </c>
      <c r="J15" s="53" t="str">
        <f>IF(ISNUMBER(I15),IF(I15&lt;=0,"Not yet due",IF(I15&lt;=30,"1-30",IF(I15&lt;=60,"31-60",IF(I15&lt;=90,"61-90","90+")))),"")</f>
        <v>31-60</v>
      </c>
      <c r="K15" s="25">
        <f>IF(ISNUMBER(I15),IF(I15&lt;=0,H15,0),"")</f>
        <v>0</v>
      </c>
      <c r="L15" s="25">
        <f>IF(ISNUMBER(I15),IF(AND(I15&gt;=1,I15&lt;=30),H15,0),"")</f>
        <v>0</v>
      </c>
      <c r="M15" s="25">
        <f>IF(ISNUMBER(I15),IF(AND(I15&gt;30,I15&lt;=60),H15,0),"")</f>
        <v>20600</v>
      </c>
      <c r="N15" s="25">
        <f>IF(ISNUMBER(I15),IF(AND(I15&gt;60,I15&lt;=90),H15,0),"")</f>
        <v>0</v>
      </c>
      <c r="O15" s="25">
        <f>IF(ISNUMBER(I15),IF(I15&gt;90,H15,0),"")</f>
        <v>0</v>
      </c>
      <c r="P15" s="24" t="str">
        <f>IF(I15="No due date","Add due date",IF(NOT(ISNUMBER(I15)),"",IF(H15&lt;0,"Credit: allocate",IF(I15&gt;60,"1 Urgent",IF(I15&gt;0,"2 Chase","3 Monitor")))))</f>
        <v>2 Chase</v>
      </c>
      <c r="Q15" s="50" t="inlineStr">
        <is>
          <t>Promise to pay</t>
        </is>
      </c>
      <c r="R15" s="50" t="inlineStr">
        <is>
          <t>Check balance received by 3 Nov</t>
        </is>
      </c>
      <c r="S15" s="50" t="inlineStr">
        <is>
          <t>Credit controller</t>
        </is>
      </c>
      <c r="T15" s="51" t="n">
        <v>46329</v>
      </c>
    </row>
    <row r="16">
      <c r="B16" s="50" t="inlineStr">
        <is>
          <t>Hotel Group B (Example)</t>
        </is>
      </c>
      <c r="C16" s="50" t="inlineStr">
        <is>
          <t>INV-2611</t>
        </is>
      </c>
      <c r="D16" s="51" t="n">
        <v>46266</v>
      </c>
      <c r="E16" s="51" t="n">
        <v>46311</v>
      </c>
      <c r="F16" s="41" t="n">
        <v>31200</v>
      </c>
      <c r="G16" s="41" t="n"/>
      <c r="H16" s="25">
        <f>IF(AND(F16="",G16=""),"",N(F16)-N(G16))</f>
        <v>31200</v>
      </c>
      <c r="I16" s="52">
        <f>IF(OR(H16="",H16=0),"",IF(E16="","No due date",'Start here'!$C$22-E16))</f>
        <v>15</v>
      </c>
      <c r="J16" s="53" t="str">
        <f>IF(ISNUMBER(I16),IF(I16&lt;=0,"Not yet due",IF(I16&lt;=30,"1-30",IF(I16&lt;=60,"31-60",IF(I16&lt;=90,"61-90","90+")))),"")</f>
        <v>1-30</v>
      </c>
      <c r="K16" s="25">
        <f>IF(ISNUMBER(I16),IF(I16&lt;=0,H16,0),"")</f>
        <v>0</v>
      </c>
      <c r="L16" s="25">
        <f>IF(ISNUMBER(I16),IF(AND(I16&gt;=1,I16&lt;=30),H16,0),"")</f>
        <v>31200</v>
      </c>
      <c r="M16" s="25">
        <f>IF(ISNUMBER(I16),IF(AND(I16&gt;30,I16&lt;=60),H16,0),"")</f>
        <v>0</v>
      </c>
      <c r="N16" s="25">
        <f>IF(ISNUMBER(I16),IF(AND(I16&gt;60,I16&lt;=90),H16,0),"")</f>
        <v>0</v>
      </c>
      <c r="O16" s="25">
        <f>IF(ISNUMBER(I16),IF(I16&gt;90,H16,0),"")</f>
        <v>0</v>
      </c>
      <c r="P16" s="24" t="str">
        <f>IF(I16="No due date","Add due date",IF(NOT(ISNUMBER(I16)),"",IF(H16&lt;0,"Credit: allocate",IF(I16&gt;60,"1 Urgent",IF(I16&gt;0,"2 Chase","3 Monitor")))))</f>
        <v>2 Chase</v>
      </c>
      <c r="Q16" s="50" t="n"/>
      <c r="R16" s="50" t="n"/>
      <c r="S16" s="50" t="n"/>
      <c r="T16" s="51" t="n"/>
    </row>
    <row r="17">
      <c r="B17" s="50" t="inlineStr">
        <is>
          <t>Restaurant Group G (Example)</t>
        </is>
      </c>
      <c r="C17" s="50" t="inlineStr">
        <is>
          <t>INV-2612</t>
        </is>
      </c>
      <c r="D17" s="51" t="n">
        <v>46270</v>
      </c>
      <c r="E17" s="51" t="n">
        <v>46300</v>
      </c>
      <c r="F17" s="41" t="n">
        <v>9300</v>
      </c>
      <c r="G17" s="41" t="n"/>
      <c r="H17" s="25">
        <f>IF(AND(F17="",G17=""),"",N(F17)-N(G17))</f>
        <v>9300</v>
      </c>
      <c r="I17" s="52">
        <f>IF(OR(H17="",H17=0),"",IF(E17="","No due date",'Start here'!$C$22-E17))</f>
        <v>26</v>
      </c>
      <c r="J17" s="53" t="str">
        <f>IF(ISNUMBER(I17),IF(I17&lt;=0,"Not yet due",IF(I17&lt;=30,"1-30",IF(I17&lt;=60,"31-60",IF(I17&lt;=90,"61-90","90+")))),"")</f>
        <v>1-30</v>
      </c>
      <c r="K17" s="25">
        <f>IF(ISNUMBER(I17),IF(I17&lt;=0,H17,0),"")</f>
        <v>0</v>
      </c>
      <c r="L17" s="25">
        <f>IF(ISNUMBER(I17),IF(AND(I17&gt;=1,I17&lt;=30),H17,0),"")</f>
        <v>9300</v>
      </c>
      <c r="M17" s="25">
        <f>IF(ISNUMBER(I17),IF(AND(I17&gt;30,I17&lt;=60),H17,0),"")</f>
        <v>0</v>
      </c>
      <c r="N17" s="25">
        <f>IF(ISNUMBER(I17),IF(AND(I17&gt;60,I17&lt;=90),H17,0),"")</f>
        <v>0</v>
      </c>
      <c r="O17" s="25">
        <f>IF(ISNUMBER(I17),IF(I17&gt;90,H17,0),"")</f>
        <v>0</v>
      </c>
      <c r="P17" s="24" t="str">
        <f>IF(I17="No due date","Add due date",IF(NOT(ISNUMBER(I17)),"",IF(H17&lt;0,"Credit: allocate",IF(I17&gt;60,"1 Urgent",IF(I17&gt;0,"2 Chase","3 Monitor")))))</f>
        <v>2 Chase</v>
      </c>
      <c r="Q17" s="50" t="n"/>
      <c r="R17" s="50" t="n"/>
      <c r="S17" s="50" t="n"/>
      <c r="T17" s="51" t="n"/>
    </row>
    <row r="18">
      <c r="B18" s="50" t="inlineStr">
        <is>
          <t>Clinic Network D (Example)</t>
        </is>
      </c>
      <c r="C18" s="50" t="inlineStr">
        <is>
          <t>INV-2613</t>
        </is>
      </c>
      <c r="D18" s="51" t="n">
        <v>46275</v>
      </c>
      <c r="E18" s="51" t="n">
        <v>46305</v>
      </c>
      <c r="F18" s="41" t="n">
        <v>16900</v>
      </c>
      <c r="G18" s="41" t="n">
        <v>16900</v>
      </c>
      <c r="H18" s="25">
        <f>IF(AND(F18="",G18=""),"",N(F18)-N(G18))</f>
        <v>0</v>
      </c>
      <c r="I18" s="52">
        <f>IF(OR(H18="",H18=0),"",IF(E18="","No due date",'Start here'!$C$22-E18))</f>
        <v/>
      </c>
      <c r="J18" s="53">
        <f>IF(ISNUMBER(I18),IF(I18&lt;=0,"Not yet due",IF(I18&lt;=30,"1-30",IF(I18&lt;=60,"31-60",IF(I18&lt;=90,"61-90","90+")))),"")</f>
        <v/>
      </c>
      <c r="K18" s="25">
        <f>IF(ISNUMBER(I18),IF(I18&lt;=0,H18,0),"")</f>
        <v/>
      </c>
      <c r="L18" s="25">
        <f>IF(ISNUMBER(I18),IF(AND(I18&gt;=1,I18&lt;=30),H18,0),"")</f>
        <v/>
      </c>
      <c r="M18" s="25">
        <f>IF(ISNUMBER(I18),IF(AND(I18&gt;30,I18&lt;=60),H18,0),"")</f>
        <v/>
      </c>
      <c r="N18" s="25">
        <f>IF(ISNUMBER(I18),IF(AND(I18&gt;60,I18&lt;=90),H18,0),"")</f>
        <v/>
      </c>
      <c r="O18" s="25">
        <f>IF(ISNUMBER(I18),IF(I18&gt;90,H18,0),"")</f>
        <v/>
      </c>
      <c r="P18" s="24">
        <f>IF(I18="No due date","Add due date",IF(NOT(ISNUMBER(I18)),"",IF(H18&lt;0,"Credit: allocate",IF(I18&gt;60,"1 Urgent",IF(I18&gt;0,"2 Chase","3 Monitor")))))</f>
        <v/>
      </c>
      <c r="Q18" s="50" t="n"/>
      <c r="R18" s="50" t="n"/>
      <c r="S18" s="50" t="n"/>
      <c r="T18" s="51" t="n"/>
    </row>
    <row r="19">
      <c r="B19" s="50" t="inlineStr">
        <is>
          <t>Retail Chain A (Example)</t>
        </is>
      </c>
      <c r="C19" s="50" t="inlineStr">
        <is>
          <t>INV-2614</t>
        </is>
      </c>
      <c r="D19" s="51" t="n">
        <v>46290</v>
      </c>
      <c r="E19" s="51" t="n">
        <v>46320</v>
      </c>
      <c r="F19" s="41" t="n">
        <v>38000</v>
      </c>
      <c r="G19" s="41" t="n"/>
      <c r="H19" s="25">
        <f>IF(AND(F19="",G19=""),"",N(F19)-N(G19))</f>
        <v>38000</v>
      </c>
      <c r="I19" s="52">
        <f>IF(OR(H19="",H19=0),"",IF(E19="","No due date",'Start here'!$C$22-E19))</f>
        <v>6</v>
      </c>
      <c r="J19" s="53" t="str">
        <f>IF(ISNUMBER(I19),IF(I19&lt;=0,"Not yet due",IF(I19&lt;=30,"1-30",IF(I19&lt;=60,"31-60",IF(I19&lt;=90,"61-90","90+")))),"")</f>
        <v>1-30</v>
      </c>
      <c r="K19" s="25">
        <f>IF(ISNUMBER(I19),IF(I19&lt;=0,H19,0),"")</f>
        <v>0</v>
      </c>
      <c r="L19" s="25">
        <f>IF(ISNUMBER(I19),IF(AND(I19&gt;=1,I19&lt;=30),H19,0),"")</f>
        <v>38000</v>
      </c>
      <c r="M19" s="25">
        <f>IF(ISNUMBER(I19),IF(AND(I19&gt;30,I19&lt;=60),H19,0),"")</f>
        <v>0</v>
      </c>
      <c r="N19" s="25">
        <f>IF(ISNUMBER(I19),IF(AND(I19&gt;60,I19&lt;=90),H19,0),"")</f>
        <v>0</v>
      </c>
      <c r="O19" s="25">
        <f>IF(ISNUMBER(I19),IF(I19&gt;90,H19,0),"")</f>
        <v>0</v>
      </c>
      <c r="P19" s="24" t="str">
        <f>IF(I19="No due date","Add due date",IF(NOT(ISNUMBER(I19)),"",IF(H19&lt;0,"Credit: allocate",IF(I19&gt;60,"1 Urgent",IF(I19&gt;0,"2 Chase","3 Monitor")))))</f>
        <v>2 Chase</v>
      </c>
      <c r="Q19" s="50" t="inlineStr">
        <is>
          <t>Reminder sent</t>
        </is>
      </c>
      <c r="R19" s="50" t="inlineStr">
        <is>
          <t>Call if not paid by 5 Nov</t>
        </is>
      </c>
      <c r="S19" s="50" t="inlineStr">
        <is>
          <t>Credit controller</t>
        </is>
      </c>
      <c r="T19" s="51" t="n">
        <v>46331</v>
      </c>
    </row>
    <row r="20">
      <c r="B20" s="50" t="inlineStr">
        <is>
          <t>Contractor C (Example)</t>
        </is>
      </c>
      <c r="C20" s="50" t="inlineStr">
        <is>
          <t>INV-2615</t>
        </is>
      </c>
      <c r="D20" s="51" t="n">
        <v>46296</v>
      </c>
      <c r="E20" s="51" t="n">
        <v>46356</v>
      </c>
      <c r="F20" s="41" t="n">
        <v>96000</v>
      </c>
      <c r="G20" s="41" t="n"/>
      <c r="H20" s="25">
        <f>IF(AND(F20="",G20=""),"",N(F20)-N(G20))</f>
        <v>96000</v>
      </c>
      <c r="I20" s="52">
        <f>IF(OR(H20="",H20=0),"",IF(E20="","No due date",'Start here'!$C$22-E20))</f>
        <v>-30</v>
      </c>
      <c r="J20" s="53" t="str">
        <f>IF(ISNUMBER(I20),IF(I20&lt;=0,"Not yet due",IF(I20&lt;=30,"1-30",IF(I20&lt;=60,"31-60",IF(I20&lt;=90,"61-90","90+")))),"")</f>
        <v>Not yet due</v>
      </c>
      <c r="K20" s="25">
        <f>IF(ISNUMBER(I20),IF(I20&lt;=0,H20,0),"")</f>
        <v>96000</v>
      </c>
      <c r="L20" s="25">
        <f>IF(ISNUMBER(I20),IF(AND(I20&gt;=1,I20&lt;=30),H20,0),"")</f>
        <v>0</v>
      </c>
      <c r="M20" s="25">
        <f>IF(ISNUMBER(I20),IF(AND(I20&gt;30,I20&lt;=60),H20,0),"")</f>
        <v>0</v>
      </c>
      <c r="N20" s="25">
        <f>IF(ISNUMBER(I20),IF(AND(I20&gt;60,I20&lt;=90),H20,0),"")</f>
        <v>0</v>
      </c>
      <c r="O20" s="25">
        <f>IF(ISNUMBER(I20),IF(I20&gt;90,H20,0),"")</f>
        <v>0</v>
      </c>
      <c r="P20" s="24" t="str">
        <f>IF(I20="No due date","Add due date",IF(NOT(ISNUMBER(I20)),"",IF(H20&lt;0,"Credit: allocate",IF(I20&gt;60,"1 Urgent",IF(I20&gt;0,"2 Chase","3 Monitor")))))</f>
        <v>3 Monitor</v>
      </c>
      <c r="Q20" s="50" t="n"/>
      <c r="R20" s="50" t="n"/>
      <c r="S20" s="50" t="n"/>
      <c r="T20" s="51" t="n"/>
    </row>
    <row r="21">
      <c r="B21" s="50" t="inlineStr">
        <is>
          <t>School F (Example)</t>
        </is>
      </c>
      <c r="C21" s="50" t="inlineStr">
        <is>
          <t>INV-2616</t>
        </is>
      </c>
      <c r="D21" s="51" t="n">
        <v>46296</v>
      </c>
      <c r="E21" s="51" t="n">
        <v>46326</v>
      </c>
      <c r="F21" s="41" t="n">
        <v>12500</v>
      </c>
      <c r="G21" s="41" t="n"/>
      <c r="H21" s="25">
        <f>IF(AND(F21="",G21=""),"",N(F21)-N(G21))</f>
        <v>12500</v>
      </c>
      <c r="I21" s="52">
        <f>IF(OR(H21="",H21=0),"",IF(E21="","No due date",'Start here'!$C$22-E21))</f>
        <v>0</v>
      </c>
      <c r="J21" s="53" t="str">
        <f>IF(ISNUMBER(I21),IF(I21&lt;=0,"Not yet due",IF(I21&lt;=30,"1-30",IF(I21&lt;=60,"31-60",IF(I21&lt;=90,"61-90","90+")))),"")</f>
        <v>Not yet due</v>
      </c>
      <c r="K21" s="25">
        <f>IF(ISNUMBER(I21),IF(I21&lt;=0,H21,0),"")</f>
        <v>12500</v>
      </c>
      <c r="L21" s="25">
        <f>IF(ISNUMBER(I21),IF(AND(I21&gt;=1,I21&lt;=30),H21,0),"")</f>
        <v>0</v>
      </c>
      <c r="M21" s="25">
        <f>IF(ISNUMBER(I21),IF(AND(I21&gt;30,I21&lt;=60),H21,0),"")</f>
        <v>0</v>
      </c>
      <c r="N21" s="25">
        <f>IF(ISNUMBER(I21),IF(AND(I21&gt;60,I21&lt;=90),H21,0),"")</f>
        <v>0</v>
      </c>
      <c r="O21" s="25">
        <f>IF(ISNUMBER(I21),IF(I21&gt;90,H21,0),"")</f>
        <v>0</v>
      </c>
      <c r="P21" s="24" t="str">
        <f>IF(I21="No due date","Add due date",IF(NOT(ISNUMBER(I21)),"",IF(H21&lt;0,"Credit: allocate",IF(I21&gt;60,"1 Urgent",IF(I21&gt;0,"2 Chase","3 Monitor")))))</f>
        <v>3 Monitor</v>
      </c>
      <c r="Q21" s="50" t="n"/>
      <c r="R21" s="50" t="n"/>
      <c r="S21" s="50" t="n"/>
      <c r="T21" s="51" t="n"/>
    </row>
    <row r="22">
      <c r="B22" s="50" t="inlineStr">
        <is>
          <t>Online Store H (Example)</t>
        </is>
      </c>
      <c r="C22" s="50" t="inlineStr">
        <is>
          <t>INV-2617</t>
        </is>
      </c>
      <c r="D22" s="51" t="n">
        <v>46297</v>
      </c>
      <c r="E22" s="51" t="n">
        <v>46312</v>
      </c>
      <c r="F22" s="41" t="n">
        <v>5850</v>
      </c>
      <c r="G22" s="41" t="n"/>
      <c r="H22" s="25">
        <f>IF(AND(F22="",G22=""),"",N(F22)-N(G22))</f>
        <v>5850</v>
      </c>
      <c r="I22" s="52">
        <f>IF(OR(H22="",H22=0),"",IF(E22="","No due date",'Start here'!$C$22-E22))</f>
        <v>14</v>
      </c>
      <c r="J22" s="53" t="str">
        <f>IF(ISNUMBER(I22),IF(I22&lt;=0,"Not yet due",IF(I22&lt;=30,"1-30",IF(I22&lt;=60,"31-60",IF(I22&lt;=90,"61-90","90+")))),"")</f>
        <v>1-30</v>
      </c>
      <c r="K22" s="25">
        <f>IF(ISNUMBER(I22),IF(I22&lt;=0,H22,0),"")</f>
        <v>0</v>
      </c>
      <c r="L22" s="25">
        <f>IF(ISNUMBER(I22),IF(AND(I22&gt;=1,I22&lt;=30),H22,0),"")</f>
        <v>5850</v>
      </c>
      <c r="M22" s="25">
        <f>IF(ISNUMBER(I22),IF(AND(I22&gt;30,I22&lt;=60),H22,0),"")</f>
        <v>0</v>
      </c>
      <c r="N22" s="25">
        <f>IF(ISNUMBER(I22),IF(AND(I22&gt;60,I22&lt;=90),H22,0),"")</f>
        <v>0</v>
      </c>
      <c r="O22" s="25">
        <f>IF(ISNUMBER(I22),IF(I22&gt;90,H22,0),"")</f>
        <v>0</v>
      </c>
      <c r="P22" s="24" t="str">
        <f>IF(I22="No due date","Add due date",IF(NOT(ISNUMBER(I22)),"",IF(H22&lt;0,"Credit: allocate",IF(I22&gt;60,"1 Urgent",IF(I22&gt;0,"2 Chase","3 Monitor")))))</f>
        <v>2 Chase</v>
      </c>
      <c r="Q22" s="50" t="n"/>
      <c r="R22" s="50" t="n"/>
      <c r="S22" s="50" t="n"/>
      <c r="T22" s="51" t="n"/>
    </row>
    <row r="23">
      <c r="B23" s="50" t="inlineStr">
        <is>
          <t>Distributor E (Example)</t>
        </is>
      </c>
      <c r="C23" s="50" t="inlineStr">
        <is>
          <t>INV-2618</t>
        </is>
      </c>
      <c r="D23" s="51" t="n">
        <v>46300</v>
      </c>
      <c r="E23" s="51" t="n">
        <v>46345</v>
      </c>
      <c r="F23" s="41" t="n">
        <v>33700</v>
      </c>
      <c r="G23" s="41" t="n"/>
      <c r="H23" s="25">
        <f>IF(AND(F23="",G23=""),"",N(F23)-N(G23))</f>
        <v>33700</v>
      </c>
      <c r="I23" s="52">
        <f>IF(OR(H23="",H23=0),"",IF(E23="","No due date",'Start here'!$C$22-E23))</f>
        <v>-19</v>
      </c>
      <c r="J23" s="53" t="str">
        <f>IF(ISNUMBER(I23),IF(I23&lt;=0,"Not yet due",IF(I23&lt;=30,"1-30",IF(I23&lt;=60,"31-60",IF(I23&lt;=90,"61-90","90+")))),"")</f>
        <v>Not yet due</v>
      </c>
      <c r="K23" s="25">
        <f>IF(ISNUMBER(I23),IF(I23&lt;=0,H23,0),"")</f>
        <v>33700</v>
      </c>
      <c r="L23" s="25">
        <f>IF(ISNUMBER(I23),IF(AND(I23&gt;=1,I23&lt;=30),H23,0),"")</f>
        <v>0</v>
      </c>
      <c r="M23" s="25">
        <f>IF(ISNUMBER(I23),IF(AND(I23&gt;30,I23&lt;=60),H23,0),"")</f>
        <v>0</v>
      </c>
      <c r="N23" s="25">
        <f>IF(ISNUMBER(I23),IF(AND(I23&gt;60,I23&lt;=90),H23,0),"")</f>
        <v>0</v>
      </c>
      <c r="O23" s="25">
        <f>IF(ISNUMBER(I23),IF(I23&gt;90,H23,0),"")</f>
        <v>0</v>
      </c>
      <c r="P23" s="24" t="str">
        <f>IF(I23="No due date","Add due date",IF(NOT(ISNUMBER(I23)),"",IF(H23&lt;0,"Credit: allocate",IF(I23&gt;60,"1 Urgent",IF(I23&gt;0,"2 Chase","3 Monitor")))))</f>
        <v>3 Monitor</v>
      </c>
      <c r="Q23" s="50" t="n"/>
      <c r="R23" s="50" t="n"/>
      <c r="S23" s="50" t="n"/>
      <c r="T23" s="51" t="n"/>
    </row>
    <row r="24">
      <c r="B24" s="50" t="inlineStr">
        <is>
          <t>Hotel Group B (Example)</t>
        </is>
      </c>
      <c r="C24" s="50" t="inlineStr">
        <is>
          <t>INV-2619</t>
        </is>
      </c>
      <c r="D24" s="51" t="n">
        <v>46305</v>
      </c>
      <c r="E24" s="51" t="n">
        <v>46350</v>
      </c>
      <c r="F24" s="41" t="n">
        <v>27800</v>
      </c>
      <c r="G24" s="41" t="n"/>
      <c r="H24" s="25">
        <f>IF(AND(F24="",G24=""),"",N(F24)-N(G24))</f>
        <v>27800</v>
      </c>
      <c r="I24" s="52">
        <f>IF(OR(H24="",H24=0),"",IF(E24="","No due date",'Start here'!$C$22-E24))</f>
        <v>-24</v>
      </c>
      <c r="J24" s="53" t="str">
        <f>IF(ISNUMBER(I24),IF(I24&lt;=0,"Not yet due",IF(I24&lt;=30,"1-30",IF(I24&lt;=60,"31-60",IF(I24&lt;=90,"61-90","90+")))),"")</f>
        <v>Not yet due</v>
      </c>
      <c r="K24" s="25">
        <f>IF(ISNUMBER(I24),IF(I24&lt;=0,H24,0),"")</f>
        <v>27800</v>
      </c>
      <c r="L24" s="25">
        <f>IF(ISNUMBER(I24),IF(AND(I24&gt;=1,I24&lt;=30),H24,0),"")</f>
        <v>0</v>
      </c>
      <c r="M24" s="25">
        <f>IF(ISNUMBER(I24),IF(AND(I24&gt;30,I24&lt;=60),H24,0),"")</f>
        <v>0</v>
      </c>
      <c r="N24" s="25">
        <f>IF(ISNUMBER(I24),IF(AND(I24&gt;60,I24&lt;=90),H24,0),"")</f>
        <v>0</v>
      </c>
      <c r="O24" s="25">
        <f>IF(ISNUMBER(I24),IF(I24&gt;90,H24,0),"")</f>
        <v>0</v>
      </c>
      <c r="P24" s="24" t="str">
        <f>IF(I24="No due date","Add due date",IF(NOT(ISNUMBER(I24)),"",IF(H24&lt;0,"Credit: allocate",IF(I24&gt;60,"1 Urgent",IF(I24&gt;0,"2 Chase","3 Monitor")))))</f>
        <v>3 Monitor</v>
      </c>
      <c r="Q24" s="50" t="n"/>
      <c r="R24" s="50" t="n"/>
      <c r="S24" s="50" t="n"/>
      <c r="T24" s="51" t="n"/>
    </row>
    <row r="25">
      <c r="B25" s="50" t="inlineStr">
        <is>
          <t>Restaurant Group G (Example)</t>
        </is>
      </c>
      <c r="C25" s="50" t="inlineStr">
        <is>
          <t>INV-2620</t>
        </is>
      </c>
      <c r="D25" s="51" t="n">
        <v>46307</v>
      </c>
      <c r="E25" s="51" t="n">
        <v>46337</v>
      </c>
      <c r="F25" s="41" t="n">
        <v>8750</v>
      </c>
      <c r="G25" s="41" t="n"/>
      <c r="H25" s="25">
        <f>IF(AND(F25="",G25=""),"",N(F25)-N(G25))</f>
        <v>8750</v>
      </c>
      <c r="I25" s="52">
        <f>IF(OR(H25="",H25=0),"",IF(E25="","No due date",'Start here'!$C$22-E25))</f>
        <v>-11</v>
      </c>
      <c r="J25" s="53" t="str">
        <f>IF(ISNUMBER(I25),IF(I25&lt;=0,"Not yet due",IF(I25&lt;=30,"1-30",IF(I25&lt;=60,"31-60",IF(I25&lt;=90,"61-90","90+")))),"")</f>
        <v>Not yet due</v>
      </c>
      <c r="K25" s="25">
        <f>IF(ISNUMBER(I25),IF(I25&lt;=0,H25,0),"")</f>
        <v>8750</v>
      </c>
      <c r="L25" s="25">
        <f>IF(ISNUMBER(I25),IF(AND(I25&gt;=1,I25&lt;=30),H25,0),"")</f>
        <v>0</v>
      </c>
      <c r="M25" s="25">
        <f>IF(ISNUMBER(I25),IF(AND(I25&gt;30,I25&lt;=60),H25,0),"")</f>
        <v>0</v>
      </c>
      <c r="N25" s="25">
        <f>IF(ISNUMBER(I25),IF(AND(I25&gt;60,I25&lt;=90),H25,0),"")</f>
        <v>0</v>
      </c>
      <c r="O25" s="25">
        <f>IF(ISNUMBER(I25),IF(I25&gt;90,H25,0),"")</f>
        <v>0</v>
      </c>
      <c r="P25" s="24" t="str">
        <f>IF(I25="No due date","Add due date",IF(NOT(ISNUMBER(I25)),"",IF(H25&lt;0,"Credit: allocate",IF(I25&gt;60,"1 Urgent",IF(I25&gt;0,"2 Chase","3 Monitor")))))</f>
        <v>3 Monitor</v>
      </c>
      <c r="Q25" s="50" t="n"/>
      <c r="R25" s="50" t="n"/>
      <c r="S25" s="50" t="n"/>
      <c r="T25" s="51" t="n"/>
    </row>
    <row r="26">
      <c r="B26" s="50" t="inlineStr">
        <is>
          <t>Clinic Network D (Example)</t>
        </is>
      </c>
      <c r="C26" s="50" t="inlineStr">
        <is>
          <t>INV-2621</t>
        </is>
      </c>
      <c r="D26" s="51" t="n">
        <v>46310</v>
      </c>
      <c r="E26" s="51" t="n">
        <v>46340</v>
      </c>
      <c r="F26" s="41" t="n">
        <v>18400</v>
      </c>
      <c r="G26" s="41" t="n"/>
      <c r="H26" s="25">
        <f>IF(AND(F26="",G26=""),"",N(F26)-N(G26))</f>
        <v>18400</v>
      </c>
      <c r="I26" s="52">
        <f>IF(OR(H26="",H26=0),"",IF(E26="","No due date",'Start here'!$C$22-E26))</f>
        <v>-14</v>
      </c>
      <c r="J26" s="53" t="str">
        <f>IF(ISNUMBER(I26),IF(I26&lt;=0,"Not yet due",IF(I26&lt;=30,"1-30",IF(I26&lt;=60,"31-60",IF(I26&lt;=90,"61-90","90+")))),"")</f>
        <v>Not yet due</v>
      </c>
      <c r="K26" s="25">
        <f>IF(ISNUMBER(I26),IF(I26&lt;=0,H26,0),"")</f>
        <v>18400</v>
      </c>
      <c r="L26" s="25">
        <f>IF(ISNUMBER(I26),IF(AND(I26&gt;=1,I26&lt;=30),H26,0),"")</f>
        <v>0</v>
      </c>
      <c r="M26" s="25">
        <f>IF(ISNUMBER(I26),IF(AND(I26&gt;30,I26&lt;=60),H26,0),"")</f>
        <v>0</v>
      </c>
      <c r="N26" s="25">
        <f>IF(ISNUMBER(I26),IF(AND(I26&gt;60,I26&lt;=90),H26,0),"")</f>
        <v>0</v>
      </c>
      <c r="O26" s="25">
        <f>IF(ISNUMBER(I26),IF(I26&gt;90,H26,0),"")</f>
        <v>0</v>
      </c>
      <c r="P26" s="24" t="str">
        <f>IF(I26="No due date","Add due date",IF(NOT(ISNUMBER(I26)),"",IF(H26&lt;0,"Credit: allocate",IF(I26&gt;60,"1 Urgent",IF(I26&gt;0,"2 Chase","3 Monitor")))))</f>
        <v>3 Monitor</v>
      </c>
      <c r="Q26" s="50" t="n"/>
      <c r="R26" s="50" t="n"/>
      <c r="S26" s="50" t="n"/>
      <c r="T26" s="51" t="n"/>
    </row>
    <row r="27">
      <c r="B27" s="50" t="inlineStr">
        <is>
          <t>Retail Chain A (Example)</t>
        </is>
      </c>
      <c r="C27" s="50" t="inlineStr">
        <is>
          <t>INV-2622</t>
        </is>
      </c>
      <c r="D27" s="51" t="n">
        <v>46315</v>
      </c>
      <c r="E27" s="51" t="n">
        <v>46345</v>
      </c>
      <c r="F27" s="41" t="n">
        <v>42500</v>
      </c>
      <c r="G27" s="41" t="n"/>
      <c r="H27" s="25">
        <f>IF(AND(F27="",G27=""),"",N(F27)-N(G27))</f>
        <v>42500</v>
      </c>
      <c r="I27" s="52">
        <f>IF(OR(H27="",H27=0),"",IF(E27="","No due date",'Start here'!$C$22-E27))</f>
        <v>-19</v>
      </c>
      <c r="J27" s="53" t="str">
        <f>IF(ISNUMBER(I27),IF(I27&lt;=0,"Not yet due",IF(I27&lt;=30,"1-30",IF(I27&lt;=60,"31-60",IF(I27&lt;=90,"61-90","90+")))),"")</f>
        <v>Not yet due</v>
      </c>
      <c r="K27" s="25">
        <f>IF(ISNUMBER(I27),IF(I27&lt;=0,H27,0),"")</f>
        <v>42500</v>
      </c>
      <c r="L27" s="25">
        <f>IF(ISNUMBER(I27),IF(AND(I27&gt;=1,I27&lt;=30),H27,0),"")</f>
        <v>0</v>
      </c>
      <c r="M27" s="25">
        <f>IF(ISNUMBER(I27),IF(AND(I27&gt;30,I27&lt;=60),H27,0),"")</f>
        <v>0</v>
      </c>
      <c r="N27" s="25">
        <f>IF(ISNUMBER(I27),IF(AND(I27&gt;60,I27&lt;=90),H27,0),"")</f>
        <v>0</v>
      </c>
      <c r="O27" s="25">
        <f>IF(ISNUMBER(I27),IF(I27&gt;90,H27,0),"")</f>
        <v>0</v>
      </c>
      <c r="P27" s="24" t="str">
        <f>IF(I27="No due date","Add due date",IF(NOT(ISNUMBER(I27)),"",IF(H27&lt;0,"Credit: allocate",IF(I27&gt;60,"1 Urgent",IF(I27&gt;0,"2 Chase","3 Monitor")))))</f>
        <v>3 Monitor</v>
      </c>
      <c r="Q27" s="50" t="n"/>
      <c r="R27" s="50" t="n"/>
      <c r="S27" s="50" t="n"/>
      <c r="T27" s="51" t="n"/>
    </row>
    <row r="28">
      <c r="B28" s="50" t="inlineStr">
        <is>
          <t>Online Store H (Example)</t>
        </is>
      </c>
      <c r="C28" s="50" t="inlineStr">
        <is>
          <t>INV-2623</t>
        </is>
      </c>
      <c r="D28" s="51" t="n">
        <v>46320</v>
      </c>
      <c r="E28" s="51" t="n">
        <v>46335</v>
      </c>
      <c r="F28" s="41" t="n">
        <v>6400</v>
      </c>
      <c r="G28" s="41" t="n"/>
      <c r="H28" s="25">
        <f>IF(AND(F28="",G28=""),"",N(F28)-N(G28))</f>
        <v>6400</v>
      </c>
      <c r="I28" s="52">
        <f>IF(OR(H28="",H28=0),"",IF(E28="","No due date",'Start here'!$C$22-E28))</f>
        <v>-9</v>
      </c>
      <c r="J28" s="53" t="str">
        <f>IF(ISNUMBER(I28),IF(I28&lt;=0,"Not yet due",IF(I28&lt;=30,"1-30",IF(I28&lt;=60,"31-60",IF(I28&lt;=90,"61-90","90+")))),"")</f>
        <v>Not yet due</v>
      </c>
      <c r="K28" s="25">
        <f>IF(ISNUMBER(I28),IF(I28&lt;=0,H28,0),"")</f>
        <v>6400</v>
      </c>
      <c r="L28" s="25">
        <f>IF(ISNUMBER(I28),IF(AND(I28&gt;=1,I28&lt;=30),H28,0),"")</f>
        <v>0</v>
      </c>
      <c r="M28" s="25">
        <f>IF(ISNUMBER(I28),IF(AND(I28&gt;30,I28&lt;=60),H28,0),"")</f>
        <v>0</v>
      </c>
      <c r="N28" s="25">
        <f>IF(ISNUMBER(I28),IF(AND(I28&gt;60,I28&lt;=90),H28,0),"")</f>
        <v>0</v>
      </c>
      <c r="O28" s="25">
        <f>IF(ISNUMBER(I28),IF(I28&gt;90,H28,0),"")</f>
        <v>0</v>
      </c>
      <c r="P28" s="24" t="str">
        <f>IF(I28="No due date","Add due date",IF(NOT(ISNUMBER(I28)),"",IF(H28&lt;0,"Credit: allocate",IF(I28&gt;60,"1 Urgent",IF(I28&gt;0,"2 Chase","3 Monitor")))))</f>
        <v>3 Monitor</v>
      </c>
      <c r="Q28" s="50" t="n"/>
      <c r="R28" s="50" t="n"/>
      <c r="S28" s="50" t="n"/>
      <c r="T28" s="51" t="n"/>
    </row>
    <row r="29">
      <c r="B29" s="50" t="n"/>
      <c r="C29" s="50" t="n"/>
      <c r="D29" s="51" t="n"/>
      <c r="E29" s="51" t="n"/>
      <c r="F29" s="41" t="n"/>
      <c r="G29" s="41" t="n"/>
      <c r="H29" s="25">
        <f>IF(AND(F29="",G29=""),"",N(F29)-N(G29))</f>
        <v/>
      </c>
      <c r="I29" s="52">
        <f>IF(OR(H29="",H29=0),"",IF(E29="","No due date",'Start here'!$C$22-E29))</f>
        <v/>
      </c>
      <c r="J29" s="53">
        <f>IF(ISNUMBER(I29),IF(I29&lt;=0,"Not yet due",IF(I29&lt;=30,"1-30",IF(I29&lt;=60,"31-60",IF(I29&lt;=90,"61-90","90+")))),"")</f>
        <v/>
      </c>
      <c r="K29" s="25">
        <f>IF(ISNUMBER(I29),IF(I29&lt;=0,H29,0),"")</f>
        <v/>
      </c>
      <c r="L29" s="25">
        <f>IF(ISNUMBER(I29),IF(AND(I29&gt;=1,I29&lt;=30),H29,0),"")</f>
        <v/>
      </c>
      <c r="M29" s="25">
        <f>IF(ISNUMBER(I29),IF(AND(I29&gt;30,I29&lt;=60),H29,0),"")</f>
        <v/>
      </c>
      <c r="N29" s="25">
        <f>IF(ISNUMBER(I29),IF(AND(I29&gt;60,I29&lt;=90),H29,0),"")</f>
        <v/>
      </c>
      <c r="O29" s="25">
        <f>IF(ISNUMBER(I29),IF(I29&gt;90,H29,0),"")</f>
        <v/>
      </c>
      <c r="P29" s="24">
        <f>IF(I29="No due date","Add due date",IF(NOT(ISNUMBER(I29)),"",IF(H29&lt;0,"Credit: allocate",IF(I29&gt;60,"1 Urgent",IF(I29&gt;0,"2 Chase","3 Monitor")))))</f>
        <v/>
      </c>
      <c r="Q29" s="50" t="n"/>
      <c r="R29" s="50" t="n"/>
      <c r="S29" s="50" t="n"/>
      <c r="T29" s="51" t="n"/>
    </row>
    <row r="30">
      <c r="B30" s="50" t="n"/>
      <c r="C30" s="50" t="n"/>
      <c r="D30" s="51" t="n"/>
      <c r="E30" s="51" t="n"/>
      <c r="F30" s="41" t="n"/>
      <c r="G30" s="41" t="n"/>
      <c r="H30" s="25">
        <f>IF(AND(F30="",G30=""),"",N(F30)-N(G30))</f>
        <v/>
      </c>
      <c r="I30" s="52">
        <f>IF(OR(H30="",H30=0),"",IF(E30="","No due date",'Start here'!$C$22-E30))</f>
        <v/>
      </c>
      <c r="J30" s="53">
        <f>IF(ISNUMBER(I30),IF(I30&lt;=0,"Not yet due",IF(I30&lt;=30,"1-30",IF(I30&lt;=60,"31-60",IF(I30&lt;=90,"61-90","90+")))),"")</f>
        <v/>
      </c>
      <c r="K30" s="25">
        <f>IF(ISNUMBER(I30),IF(I30&lt;=0,H30,0),"")</f>
        <v/>
      </c>
      <c r="L30" s="25">
        <f>IF(ISNUMBER(I30),IF(AND(I30&gt;=1,I30&lt;=30),H30,0),"")</f>
        <v/>
      </c>
      <c r="M30" s="25">
        <f>IF(ISNUMBER(I30),IF(AND(I30&gt;30,I30&lt;=60),H30,0),"")</f>
        <v/>
      </c>
      <c r="N30" s="25">
        <f>IF(ISNUMBER(I30),IF(AND(I30&gt;60,I30&lt;=90),H30,0),"")</f>
        <v/>
      </c>
      <c r="O30" s="25">
        <f>IF(ISNUMBER(I30),IF(I30&gt;90,H30,0),"")</f>
        <v/>
      </c>
      <c r="P30" s="24">
        <f>IF(I30="No due date","Add due date",IF(NOT(ISNUMBER(I30)),"",IF(H30&lt;0,"Credit: allocate",IF(I30&gt;60,"1 Urgent",IF(I30&gt;0,"2 Chase","3 Monitor")))))</f>
        <v/>
      </c>
      <c r="Q30" s="50" t="n"/>
      <c r="R30" s="50" t="n"/>
      <c r="S30" s="50" t="n"/>
      <c r="T30" s="51" t="n"/>
    </row>
    <row r="31">
      <c r="B31" s="50" t="n"/>
      <c r="C31" s="50" t="n"/>
      <c r="D31" s="51" t="n"/>
      <c r="E31" s="51" t="n"/>
      <c r="F31" s="41" t="n"/>
      <c r="G31" s="41" t="n"/>
      <c r="H31" s="25">
        <f>IF(AND(F31="",G31=""),"",N(F31)-N(G31))</f>
        <v/>
      </c>
      <c r="I31" s="52">
        <f>IF(OR(H31="",H31=0),"",IF(E31="","No due date",'Start here'!$C$22-E31))</f>
        <v/>
      </c>
      <c r="J31" s="53">
        <f>IF(ISNUMBER(I31),IF(I31&lt;=0,"Not yet due",IF(I31&lt;=30,"1-30",IF(I31&lt;=60,"31-60",IF(I31&lt;=90,"61-90","90+")))),"")</f>
        <v/>
      </c>
      <c r="K31" s="25">
        <f>IF(ISNUMBER(I31),IF(I31&lt;=0,H31,0),"")</f>
        <v/>
      </c>
      <c r="L31" s="25">
        <f>IF(ISNUMBER(I31),IF(AND(I31&gt;=1,I31&lt;=30),H31,0),"")</f>
        <v/>
      </c>
      <c r="M31" s="25">
        <f>IF(ISNUMBER(I31),IF(AND(I31&gt;30,I31&lt;=60),H31,0),"")</f>
        <v/>
      </c>
      <c r="N31" s="25">
        <f>IF(ISNUMBER(I31),IF(AND(I31&gt;60,I31&lt;=90),H31,0),"")</f>
        <v/>
      </c>
      <c r="O31" s="25">
        <f>IF(ISNUMBER(I31),IF(I31&gt;90,H31,0),"")</f>
        <v/>
      </c>
      <c r="P31" s="24">
        <f>IF(I31="No due date","Add due date",IF(NOT(ISNUMBER(I31)),"",IF(H31&lt;0,"Credit: allocate",IF(I31&gt;60,"1 Urgent",IF(I31&gt;0,"2 Chase","3 Monitor")))))</f>
        <v/>
      </c>
      <c r="Q31" s="50" t="n"/>
      <c r="R31" s="50" t="n"/>
      <c r="S31" s="50" t="n"/>
      <c r="T31" s="51" t="n"/>
    </row>
    <row r="32">
      <c r="B32" s="50" t="n"/>
      <c r="C32" s="50" t="n"/>
      <c r="D32" s="51" t="n"/>
      <c r="E32" s="51" t="n"/>
      <c r="F32" s="41" t="n"/>
      <c r="G32" s="41" t="n"/>
      <c r="H32" s="25">
        <f>IF(AND(F32="",G32=""),"",N(F32)-N(G32))</f>
        <v/>
      </c>
      <c r="I32" s="52">
        <f>IF(OR(H32="",H32=0),"",IF(E32="","No due date",'Start here'!$C$22-E32))</f>
        <v/>
      </c>
      <c r="J32" s="53">
        <f>IF(ISNUMBER(I32),IF(I32&lt;=0,"Not yet due",IF(I32&lt;=30,"1-30",IF(I32&lt;=60,"31-60",IF(I32&lt;=90,"61-90","90+")))),"")</f>
        <v/>
      </c>
      <c r="K32" s="25">
        <f>IF(ISNUMBER(I32),IF(I32&lt;=0,H32,0),"")</f>
        <v/>
      </c>
      <c r="L32" s="25">
        <f>IF(ISNUMBER(I32),IF(AND(I32&gt;=1,I32&lt;=30),H32,0),"")</f>
        <v/>
      </c>
      <c r="M32" s="25">
        <f>IF(ISNUMBER(I32),IF(AND(I32&gt;30,I32&lt;=60),H32,0),"")</f>
        <v/>
      </c>
      <c r="N32" s="25">
        <f>IF(ISNUMBER(I32),IF(AND(I32&gt;60,I32&lt;=90),H32,0),"")</f>
        <v/>
      </c>
      <c r="O32" s="25">
        <f>IF(ISNUMBER(I32),IF(I32&gt;90,H32,0),"")</f>
        <v/>
      </c>
      <c r="P32" s="24">
        <f>IF(I32="No due date","Add due date",IF(NOT(ISNUMBER(I32)),"",IF(H32&lt;0,"Credit: allocate",IF(I32&gt;60,"1 Urgent",IF(I32&gt;0,"2 Chase","3 Monitor")))))</f>
        <v/>
      </c>
      <c r="Q32" s="50" t="n"/>
      <c r="R32" s="50" t="n"/>
      <c r="S32" s="50" t="n"/>
      <c r="T32" s="51" t="n"/>
    </row>
    <row r="33">
      <c r="B33" s="50" t="n"/>
      <c r="C33" s="50" t="n"/>
      <c r="D33" s="51" t="n"/>
      <c r="E33" s="51" t="n"/>
      <c r="F33" s="41" t="n"/>
      <c r="G33" s="41" t="n"/>
      <c r="H33" s="25">
        <f>IF(AND(F33="",G33=""),"",N(F33)-N(G33))</f>
        <v/>
      </c>
      <c r="I33" s="52">
        <f>IF(OR(H33="",H33=0),"",IF(E33="","No due date",'Start here'!$C$22-E33))</f>
        <v/>
      </c>
      <c r="J33" s="53">
        <f>IF(ISNUMBER(I33),IF(I33&lt;=0,"Not yet due",IF(I33&lt;=30,"1-30",IF(I33&lt;=60,"31-60",IF(I33&lt;=90,"61-90","90+")))),"")</f>
        <v/>
      </c>
      <c r="K33" s="25">
        <f>IF(ISNUMBER(I33),IF(I33&lt;=0,H33,0),"")</f>
        <v/>
      </c>
      <c r="L33" s="25">
        <f>IF(ISNUMBER(I33),IF(AND(I33&gt;=1,I33&lt;=30),H33,0),"")</f>
        <v/>
      </c>
      <c r="M33" s="25">
        <f>IF(ISNUMBER(I33),IF(AND(I33&gt;30,I33&lt;=60),H33,0),"")</f>
        <v/>
      </c>
      <c r="N33" s="25">
        <f>IF(ISNUMBER(I33),IF(AND(I33&gt;60,I33&lt;=90),H33,0),"")</f>
        <v/>
      </c>
      <c r="O33" s="25">
        <f>IF(ISNUMBER(I33),IF(I33&gt;90,H33,0),"")</f>
        <v/>
      </c>
      <c r="P33" s="24">
        <f>IF(I33="No due date","Add due date",IF(NOT(ISNUMBER(I33)),"",IF(H33&lt;0,"Credit: allocate",IF(I33&gt;60,"1 Urgent",IF(I33&gt;0,"2 Chase","3 Monitor")))))</f>
        <v/>
      </c>
      <c r="Q33" s="50" t="n"/>
      <c r="R33" s="50" t="n"/>
      <c r="S33" s="50" t="n"/>
      <c r="T33" s="51" t="n"/>
    </row>
    <row r="34">
      <c r="B34" s="50" t="n"/>
      <c r="C34" s="50" t="n"/>
      <c r="D34" s="51" t="n"/>
      <c r="E34" s="51" t="n"/>
      <c r="F34" s="41" t="n"/>
      <c r="G34" s="41" t="n"/>
      <c r="H34" s="25">
        <f>IF(AND(F34="",G34=""),"",N(F34)-N(G34))</f>
        <v/>
      </c>
      <c r="I34" s="52">
        <f>IF(OR(H34="",H34=0),"",IF(E34="","No due date",'Start here'!$C$22-E34))</f>
        <v/>
      </c>
      <c r="J34" s="53">
        <f>IF(ISNUMBER(I34),IF(I34&lt;=0,"Not yet due",IF(I34&lt;=30,"1-30",IF(I34&lt;=60,"31-60",IF(I34&lt;=90,"61-90","90+")))),"")</f>
        <v/>
      </c>
      <c r="K34" s="25">
        <f>IF(ISNUMBER(I34),IF(I34&lt;=0,H34,0),"")</f>
        <v/>
      </c>
      <c r="L34" s="25">
        <f>IF(ISNUMBER(I34),IF(AND(I34&gt;=1,I34&lt;=30),H34,0),"")</f>
        <v/>
      </c>
      <c r="M34" s="25">
        <f>IF(ISNUMBER(I34),IF(AND(I34&gt;30,I34&lt;=60),H34,0),"")</f>
        <v/>
      </c>
      <c r="N34" s="25">
        <f>IF(ISNUMBER(I34),IF(AND(I34&gt;60,I34&lt;=90),H34,0),"")</f>
        <v/>
      </c>
      <c r="O34" s="25">
        <f>IF(ISNUMBER(I34),IF(I34&gt;90,H34,0),"")</f>
        <v/>
      </c>
      <c r="P34" s="24">
        <f>IF(I34="No due date","Add due date",IF(NOT(ISNUMBER(I34)),"",IF(H34&lt;0,"Credit: allocate",IF(I34&gt;60,"1 Urgent",IF(I34&gt;0,"2 Chase","3 Monitor")))))</f>
        <v/>
      </c>
      <c r="Q34" s="50" t="n"/>
      <c r="R34" s="50" t="n"/>
      <c r="S34" s="50" t="n"/>
      <c r="T34" s="51" t="n"/>
    </row>
    <row r="35">
      <c r="B35" s="50" t="n"/>
      <c r="C35" s="50" t="n"/>
      <c r="D35" s="51" t="n"/>
      <c r="E35" s="51" t="n"/>
      <c r="F35" s="41" t="n"/>
      <c r="G35" s="41" t="n"/>
      <c r="H35" s="25">
        <f>IF(AND(F35="",G35=""),"",N(F35)-N(G35))</f>
        <v/>
      </c>
      <c r="I35" s="52">
        <f>IF(OR(H35="",H35=0),"",IF(E35="","No due date",'Start here'!$C$22-E35))</f>
        <v/>
      </c>
      <c r="J35" s="53">
        <f>IF(ISNUMBER(I35),IF(I35&lt;=0,"Not yet due",IF(I35&lt;=30,"1-30",IF(I35&lt;=60,"31-60",IF(I35&lt;=90,"61-90","90+")))),"")</f>
        <v/>
      </c>
      <c r="K35" s="25">
        <f>IF(ISNUMBER(I35),IF(I35&lt;=0,H35,0),"")</f>
        <v/>
      </c>
      <c r="L35" s="25">
        <f>IF(ISNUMBER(I35),IF(AND(I35&gt;=1,I35&lt;=30),H35,0),"")</f>
        <v/>
      </c>
      <c r="M35" s="25">
        <f>IF(ISNUMBER(I35),IF(AND(I35&gt;30,I35&lt;=60),H35,0),"")</f>
        <v/>
      </c>
      <c r="N35" s="25">
        <f>IF(ISNUMBER(I35),IF(AND(I35&gt;60,I35&lt;=90),H35,0),"")</f>
        <v/>
      </c>
      <c r="O35" s="25">
        <f>IF(ISNUMBER(I35),IF(I35&gt;90,H35,0),"")</f>
        <v/>
      </c>
      <c r="P35" s="24">
        <f>IF(I35="No due date","Add due date",IF(NOT(ISNUMBER(I35)),"",IF(H35&lt;0,"Credit: allocate",IF(I35&gt;60,"1 Urgent",IF(I35&gt;0,"2 Chase","3 Monitor")))))</f>
        <v/>
      </c>
      <c r="Q35" s="50" t="n"/>
      <c r="R35" s="50" t="n"/>
      <c r="S35" s="50" t="n"/>
      <c r="T35" s="51" t="n"/>
    </row>
    <row r="36">
      <c r="B36" s="50" t="n"/>
      <c r="C36" s="50" t="n"/>
      <c r="D36" s="51" t="n"/>
      <c r="E36" s="51" t="n"/>
      <c r="F36" s="41" t="n"/>
      <c r="G36" s="41" t="n"/>
      <c r="H36" s="25">
        <f>IF(AND(F36="",G36=""),"",N(F36)-N(G36))</f>
        <v/>
      </c>
      <c r="I36" s="52">
        <f>IF(OR(H36="",H36=0),"",IF(E36="","No due date",'Start here'!$C$22-E36))</f>
        <v/>
      </c>
      <c r="J36" s="53">
        <f>IF(ISNUMBER(I36),IF(I36&lt;=0,"Not yet due",IF(I36&lt;=30,"1-30",IF(I36&lt;=60,"31-60",IF(I36&lt;=90,"61-90","90+")))),"")</f>
        <v/>
      </c>
      <c r="K36" s="25">
        <f>IF(ISNUMBER(I36),IF(I36&lt;=0,H36,0),"")</f>
        <v/>
      </c>
      <c r="L36" s="25">
        <f>IF(ISNUMBER(I36),IF(AND(I36&gt;=1,I36&lt;=30),H36,0),"")</f>
        <v/>
      </c>
      <c r="M36" s="25">
        <f>IF(ISNUMBER(I36),IF(AND(I36&gt;30,I36&lt;=60),H36,0),"")</f>
        <v/>
      </c>
      <c r="N36" s="25">
        <f>IF(ISNUMBER(I36),IF(AND(I36&gt;60,I36&lt;=90),H36,0),"")</f>
        <v/>
      </c>
      <c r="O36" s="25">
        <f>IF(ISNUMBER(I36),IF(I36&gt;90,H36,0),"")</f>
        <v/>
      </c>
      <c r="P36" s="24">
        <f>IF(I36="No due date","Add due date",IF(NOT(ISNUMBER(I36)),"",IF(H36&lt;0,"Credit: allocate",IF(I36&gt;60,"1 Urgent",IF(I36&gt;0,"2 Chase","3 Monitor")))))</f>
        <v/>
      </c>
      <c r="Q36" s="50" t="n"/>
      <c r="R36" s="50" t="n"/>
      <c r="S36" s="50" t="n"/>
      <c r="T36" s="51" t="n"/>
    </row>
    <row r="37">
      <c r="B37" s="50" t="n"/>
      <c r="C37" s="50" t="n"/>
      <c r="D37" s="51" t="n"/>
      <c r="E37" s="51" t="n"/>
      <c r="F37" s="41" t="n"/>
      <c r="G37" s="41" t="n"/>
      <c r="H37" s="25">
        <f>IF(AND(F37="",G37=""),"",N(F37)-N(G37))</f>
        <v/>
      </c>
      <c r="I37" s="52">
        <f>IF(OR(H37="",H37=0),"",IF(E37="","No due date",'Start here'!$C$22-E37))</f>
        <v/>
      </c>
      <c r="J37" s="53">
        <f>IF(ISNUMBER(I37),IF(I37&lt;=0,"Not yet due",IF(I37&lt;=30,"1-30",IF(I37&lt;=60,"31-60",IF(I37&lt;=90,"61-90","90+")))),"")</f>
        <v/>
      </c>
      <c r="K37" s="25">
        <f>IF(ISNUMBER(I37),IF(I37&lt;=0,H37,0),"")</f>
        <v/>
      </c>
      <c r="L37" s="25">
        <f>IF(ISNUMBER(I37),IF(AND(I37&gt;=1,I37&lt;=30),H37,0),"")</f>
        <v/>
      </c>
      <c r="M37" s="25">
        <f>IF(ISNUMBER(I37),IF(AND(I37&gt;30,I37&lt;=60),H37,0),"")</f>
        <v/>
      </c>
      <c r="N37" s="25">
        <f>IF(ISNUMBER(I37),IF(AND(I37&gt;60,I37&lt;=90),H37,0),"")</f>
        <v/>
      </c>
      <c r="O37" s="25">
        <f>IF(ISNUMBER(I37),IF(I37&gt;90,H37,0),"")</f>
        <v/>
      </c>
      <c r="P37" s="24">
        <f>IF(I37="No due date","Add due date",IF(NOT(ISNUMBER(I37)),"",IF(H37&lt;0,"Credit: allocate",IF(I37&gt;60,"1 Urgent",IF(I37&gt;0,"2 Chase","3 Monitor")))))</f>
        <v/>
      </c>
      <c r="Q37" s="50" t="n"/>
      <c r="R37" s="50" t="n"/>
      <c r="S37" s="50" t="n"/>
      <c r="T37" s="51" t="n"/>
    </row>
    <row r="38">
      <c r="B38" s="50" t="n"/>
      <c r="C38" s="50" t="n"/>
      <c r="D38" s="51" t="n"/>
      <c r="E38" s="51" t="n"/>
      <c r="F38" s="41" t="n"/>
      <c r="G38" s="41" t="n"/>
      <c r="H38" s="25">
        <f>IF(AND(F38="",G38=""),"",N(F38)-N(G38))</f>
        <v/>
      </c>
      <c r="I38" s="52">
        <f>IF(OR(H38="",H38=0),"",IF(E38="","No due date",'Start here'!$C$22-E38))</f>
        <v/>
      </c>
      <c r="J38" s="53">
        <f>IF(ISNUMBER(I38),IF(I38&lt;=0,"Not yet due",IF(I38&lt;=30,"1-30",IF(I38&lt;=60,"31-60",IF(I38&lt;=90,"61-90","90+")))),"")</f>
        <v/>
      </c>
      <c r="K38" s="25">
        <f>IF(ISNUMBER(I38),IF(I38&lt;=0,H38,0),"")</f>
        <v/>
      </c>
      <c r="L38" s="25">
        <f>IF(ISNUMBER(I38),IF(AND(I38&gt;=1,I38&lt;=30),H38,0),"")</f>
        <v/>
      </c>
      <c r="M38" s="25">
        <f>IF(ISNUMBER(I38),IF(AND(I38&gt;30,I38&lt;=60),H38,0),"")</f>
        <v/>
      </c>
      <c r="N38" s="25">
        <f>IF(ISNUMBER(I38),IF(AND(I38&gt;60,I38&lt;=90),H38,0),"")</f>
        <v/>
      </c>
      <c r="O38" s="25">
        <f>IF(ISNUMBER(I38),IF(I38&gt;90,H38,0),"")</f>
        <v/>
      </c>
      <c r="P38" s="24">
        <f>IF(I38="No due date","Add due date",IF(NOT(ISNUMBER(I38)),"",IF(H38&lt;0,"Credit: allocate",IF(I38&gt;60,"1 Urgent",IF(I38&gt;0,"2 Chase","3 Monitor")))))</f>
        <v/>
      </c>
      <c r="Q38" s="50" t="n"/>
      <c r="R38" s="50" t="n"/>
      <c r="S38" s="50" t="n"/>
      <c r="T38" s="51" t="n"/>
    </row>
    <row r="39">
      <c r="B39" s="50" t="n"/>
      <c r="C39" s="50" t="n"/>
      <c r="D39" s="51" t="n"/>
      <c r="E39" s="51" t="n"/>
      <c r="F39" s="41" t="n"/>
      <c r="G39" s="41" t="n"/>
      <c r="H39" s="25">
        <f>IF(AND(F39="",G39=""),"",N(F39)-N(G39))</f>
        <v/>
      </c>
      <c r="I39" s="52">
        <f>IF(OR(H39="",H39=0),"",IF(E39="","No due date",'Start here'!$C$22-E39))</f>
        <v/>
      </c>
      <c r="J39" s="53">
        <f>IF(ISNUMBER(I39),IF(I39&lt;=0,"Not yet due",IF(I39&lt;=30,"1-30",IF(I39&lt;=60,"31-60",IF(I39&lt;=90,"61-90","90+")))),"")</f>
        <v/>
      </c>
      <c r="K39" s="25">
        <f>IF(ISNUMBER(I39),IF(I39&lt;=0,H39,0),"")</f>
        <v/>
      </c>
      <c r="L39" s="25">
        <f>IF(ISNUMBER(I39),IF(AND(I39&gt;=1,I39&lt;=30),H39,0),"")</f>
        <v/>
      </c>
      <c r="M39" s="25">
        <f>IF(ISNUMBER(I39),IF(AND(I39&gt;30,I39&lt;=60),H39,0),"")</f>
        <v/>
      </c>
      <c r="N39" s="25">
        <f>IF(ISNUMBER(I39),IF(AND(I39&gt;60,I39&lt;=90),H39,0),"")</f>
        <v/>
      </c>
      <c r="O39" s="25">
        <f>IF(ISNUMBER(I39),IF(I39&gt;90,H39,0),"")</f>
        <v/>
      </c>
      <c r="P39" s="24">
        <f>IF(I39="No due date","Add due date",IF(NOT(ISNUMBER(I39)),"",IF(H39&lt;0,"Credit: allocate",IF(I39&gt;60,"1 Urgent",IF(I39&gt;0,"2 Chase","3 Monitor")))))</f>
        <v/>
      </c>
      <c r="Q39" s="50" t="n"/>
      <c r="R39" s="50" t="n"/>
      <c r="S39" s="50" t="n"/>
      <c r="T39" s="51" t="n"/>
    </row>
    <row r="40">
      <c r="B40" s="50" t="n"/>
      <c r="C40" s="50" t="n"/>
      <c r="D40" s="51" t="n"/>
      <c r="E40" s="51" t="n"/>
      <c r="F40" s="41" t="n"/>
      <c r="G40" s="41" t="n"/>
      <c r="H40" s="25">
        <f>IF(AND(F40="",G40=""),"",N(F40)-N(G40))</f>
        <v/>
      </c>
      <c r="I40" s="52">
        <f>IF(OR(H40="",H40=0),"",IF(E40="","No due date",'Start here'!$C$22-E40))</f>
        <v/>
      </c>
      <c r="J40" s="53">
        <f>IF(ISNUMBER(I40),IF(I40&lt;=0,"Not yet due",IF(I40&lt;=30,"1-30",IF(I40&lt;=60,"31-60",IF(I40&lt;=90,"61-90","90+")))),"")</f>
        <v/>
      </c>
      <c r="K40" s="25">
        <f>IF(ISNUMBER(I40),IF(I40&lt;=0,H40,0),"")</f>
        <v/>
      </c>
      <c r="L40" s="25">
        <f>IF(ISNUMBER(I40),IF(AND(I40&gt;=1,I40&lt;=30),H40,0),"")</f>
        <v/>
      </c>
      <c r="M40" s="25">
        <f>IF(ISNUMBER(I40),IF(AND(I40&gt;30,I40&lt;=60),H40,0),"")</f>
        <v/>
      </c>
      <c r="N40" s="25">
        <f>IF(ISNUMBER(I40),IF(AND(I40&gt;60,I40&lt;=90),H40,0),"")</f>
        <v/>
      </c>
      <c r="O40" s="25">
        <f>IF(ISNUMBER(I40),IF(I40&gt;90,H40,0),"")</f>
        <v/>
      </c>
      <c r="P40" s="24">
        <f>IF(I40="No due date","Add due date",IF(NOT(ISNUMBER(I40)),"",IF(H40&lt;0,"Credit: allocate",IF(I40&gt;60,"1 Urgent",IF(I40&gt;0,"2 Chase","3 Monitor")))))</f>
        <v/>
      </c>
      <c r="Q40" s="50" t="n"/>
      <c r="R40" s="50" t="n"/>
      <c r="S40" s="50" t="n"/>
      <c r="T40" s="51" t="n"/>
    </row>
    <row r="41">
      <c r="B41" s="50" t="n"/>
      <c r="C41" s="50" t="n"/>
      <c r="D41" s="51" t="n"/>
      <c r="E41" s="51" t="n"/>
      <c r="F41" s="41" t="n"/>
      <c r="G41" s="41" t="n"/>
      <c r="H41" s="25">
        <f>IF(AND(F41="",G41=""),"",N(F41)-N(G41))</f>
        <v/>
      </c>
      <c r="I41" s="52">
        <f>IF(OR(H41="",H41=0),"",IF(E41="","No due date",'Start here'!$C$22-E41))</f>
        <v/>
      </c>
      <c r="J41" s="53">
        <f>IF(ISNUMBER(I41),IF(I41&lt;=0,"Not yet due",IF(I41&lt;=30,"1-30",IF(I41&lt;=60,"31-60",IF(I41&lt;=90,"61-90","90+")))),"")</f>
        <v/>
      </c>
      <c r="K41" s="25">
        <f>IF(ISNUMBER(I41),IF(I41&lt;=0,H41,0),"")</f>
        <v/>
      </c>
      <c r="L41" s="25">
        <f>IF(ISNUMBER(I41),IF(AND(I41&gt;=1,I41&lt;=30),H41,0),"")</f>
        <v/>
      </c>
      <c r="M41" s="25">
        <f>IF(ISNUMBER(I41),IF(AND(I41&gt;30,I41&lt;=60),H41,0),"")</f>
        <v/>
      </c>
      <c r="N41" s="25">
        <f>IF(ISNUMBER(I41),IF(AND(I41&gt;60,I41&lt;=90),H41,0),"")</f>
        <v/>
      </c>
      <c r="O41" s="25">
        <f>IF(ISNUMBER(I41),IF(I41&gt;90,H41,0),"")</f>
        <v/>
      </c>
      <c r="P41" s="24">
        <f>IF(I41="No due date","Add due date",IF(NOT(ISNUMBER(I41)),"",IF(H41&lt;0,"Credit: allocate",IF(I41&gt;60,"1 Urgent",IF(I41&gt;0,"2 Chase","3 Monitor")))))</f>
        <v/>
      </c>
      <c r="Q41" s="50" t="n"/>
      <c r="R41" s="50" t="n"/>
      <c r="S41" s="50" t="n"/>
      <c r="T41" s="51" t="n"/>
    </row>
    <row r="42">
      <c r="B42" s="50" t="n"/>
      <c r="C42" s="50" t="n"/>
      <c r="D42" s="51" t="n"/>
      <c r="E42" s="51" t="n"/>
      <c r="F42" s="41" t="n"/>
      <c r="G42" s="41" t="n"/>
      <c r="H42" s="25">
        <f>IF(AND(F42="",G42=""),"",N(F42)-N(G42))</f>
        <v/>
      </c>
      <c r="I42" s="52">
        <f>IF(OR(H42="",H42=0),"",IF(E42="","No due date",'Start here'!$C$22-E42))</f>
        <v/>
      </c>
      <c r="J42" s="53">
        <f>IF(ISNUMBER(I42),IF(I42&lt;=0,"Not yet due",IF(I42&lt;=30,"1-30",IF(I42&lt;=60,"31-60",IF(I42&lt;=90,"61-90","90+")))),"")</f>
        <v/>
      </c>
      <c r="K42" s="25">
        <f>IF(ISNUMBER(I42),IF(I42&lt;=0,H42,0),"")</f>
        <v/>
      </c>
      <c r="L42" s="25">
        <f>IF(ISNUMBER(I42),IF(AND(I42&gt;=1,I42&lt;=30),H42,0),"")</f>
        <v/>
      </c>
      <c r="M42" s="25">
        <f>IF(ISNUMBER(I42),IF(AND(I42&gt;30,I42&lt;=60),H42,0),"")</f>
        <v/>
      </c>
      <c r="N42" s="25">
        <f>IF(ISNUMBER(I42),IF(AND(I42&gt;60,I42&lt;=90),H42,0),"")</f>
        <v/>
      </c>
      <c r="O42" s="25">
        <f>IF(ISNUMBER(I42),IF(I42&gt;90,H42,0),"")</f>
        <v/>
      </c>
      <c r="P42" s="24">
        <f>IF(I42="No due date","Add due date",IF(NOT(ISNUMBER(I42)),"",IF(H42&lt;0,"Credit: allocate",IF(I42&gt;60,"1 Urgent",IF(I42&gt;0,"2 Chase","3 Monitor")))))</f>
        <v/>
      </c>
      <c r="Q42" s="50" t="n"/>
      <c r="R42" s="50" t="n"/>
      <c r="S42" s="50" t="n"/>
      <c r="T42" s="51" t="n"/>
    </row>
    <row r="43">
      <c r="B43" s="50" t="n"/>
      <c r="C43" s="50" t="n"/>
      <c r="D43" s="51" t="n"/>
      <c r="E43" s="51" t="n"/>
      <c r="F43" s="41" t="n"/>
      <c r="G43" s="41" t="n"/>
      <c r="H43" s="25">
        <f>IF(AND(F43="",G43=""),"",N(F43)-N(G43))</f>
        <v/>
      </c>
      <c r="I43" s="52">
        <f>IF(OR(H43="",H43=0),"",IF(E43="","No due date",'Start here'!$C$22-E43))</f>
        <v/>
      </c>
      <c r="J43" s="53">
        <f>IF(ISNUMBER(I43),IF(I43&lt;=0,"Not yet due",IF(I43&lt;=30,"1-30",IF(I43&lt;=60,"31-60",IF(I43&lt;=90,"61-90","90+")))),"")</f>
        <v/>
      </c>
      <c r="K43" s="25">
        <f>IF(ISNUMBER(I43),IF(I43&lt;=0,H43,0),"")</f>
        <v/>
      </c>
      <c r="L43" s="25">
        <f>IF(ISNUMBER(I43),IF(AND(I43&gt;=1,I43&lt;=30),H43,0),"")</f>
        <v/>
      </c>
      <c r="M43" s="25">
        <f>IF(ISNUMBER(I43),IF(AND(I43&gt;30,I43&lt;=60),H43,0),"")</f>
        <v/>
      </c>
      <c r="N43" s="25">
        <f>IF(ISNUMBER(I43),IF(AND(I43&gt;60,I43&lt;=90),H43,0),"")</f>
        <v/>
      </c>
      <c r="O43" s="25">
        <f>IF(ISNUMBER(I43),IF(I43&gt;90,H43,0),"")</f>
        <v/>
      </c>
      <c r="P43" s="24">
        <f>IF(I43="No due date","Add due date",IF(NOT(ISNUMBER(I43)),"",IF(H43&lt;0,"Credit: allocate",IF(I43&gt;60,"1 Urgent",IF(I43&gt;0,"2 Chase","3 Monitor")))))</f>
        <v/>
      </c>
      <c r="Q43" s="50" t="n"/>
      <c r="R43" s="50" t="n"/>
      <c r="S43" s="50" t="n"/>
      <c r="T43" s="51" t="n"/>
    </row>
    <row r="44">
      <c r="B44" s="50" t="n"/>
      <c r="C44" s="50" t="n"/>
      <c r="D44" s="51" t="n"/>
      <c r="E44" s="51" t="n"/>
      <c r="F44" s="41" t="n"/>
      <c r="G44" s="41" t="n"/>
      <c r="H44" s="25">
        <f>IF(AND(F44="",G44=""),"",N(F44)-N(G44))</f>
        <v/>
      </c>
      <c r="I44" s="52">
        <f>IF(OR(H44="",H44=0),"",IF(E44="","No due date",'Start here'!$C$22-E44))</f>
        <v/>
      </c>
      <c r="J44" s="53">
        <f>IF(ISNUMBER(I44),IF(I44&lt;=0,"Not yet due",IF(I44&lt;=30,"1-30",IF(I44&lt;=60,"31-60",IF(I44&lt;=90,"61-90","90+")))),"")</f>
        <v/>
      </c>
      <c r="K44" s="25">
        <f>IF(ISNUMBER(I44),IF(I44&lt;=0,H44,0),"")</f>
        <v/>
      </c>
      <c r="L44" s="25">
        <f>IF(ISNUMBER(I44),IF(AND(I44&gt;=1,I44&lt;=30),H44,0),"")</f>
        <v/>
      </c>
      <c r="M44" s="25">
        <f>IF(ISNUMBER(I44),IF(AND(I44&gt;30,I44&lt;=60),H44,0),"")</f>
        <v/>
      </c>
      <c r="N44" s="25">
        <f>IF(ISNUMBER(I44),IF(AND(I44&gt;60,I44&lt;=90),H44,0),"")</f>
        <v/>
      </c>
      <c r="O44" s="25">
        <f>IF(ISNUMBER(I44),IF(I44&gt;90,H44,0),"")</f>
        <v/>
      </c>
      <c r="P44" s="24">
        <f>IF(I44="No due date","Add due date",IF(NOT(ISNUMBER(I44)),"",IF(H44&lt;0,"Credit: allocate",IF(I44&gt;60,"1 Urgent",IF(I44&gt;0,"2 Chase","3 Monitor")))))</f>
        <v/>
      </c>
      <c r="Q44" s="50" t="n"/>
      <c r="R44" s="50" t="n"/>
      <c r="S44" s="50" t="n"/>
      <c r="T44" s="51" t="n"/>
    </row>
    <row r="45">
      <c r="B45" s="50" t="n"/>
      <c r="C45" s="50" t="n"/>
      <c r="D45" s="51" t="n"/>
      <c r="E45" s="51" t="n"/>
      <c r="F45" s="41" t="n"/>
      <c r="G45" s="41" t="n"/>
      <c r="H45" s="25">
        <f>IF(AND(F45="",G45=""),"",N(F45)-N(G45))</f>
        <v/>
      </c>
      <c r="I45" s="52">
        <f>IF(OR(H45="",H45=0),"",IF(E45="","No due date",'Start here'!$C$22-E45))</f>
        <v/>
      </c>
      <c r="J45" s="53">
        <f>IF(ISNUMBER(I45),IF(I45&lt;=0,"Not yet due",IF(I45&lt;=30,"1-30",IF(I45&lt;=60,"31-60",IF(I45&lt;=90,"61-90","90+")))),"")</f>
        <v/>
      </c>
      <c r="K45" s="25">
        <f>IF(ISNUMBER(I45),IF(I45&lt;=0,H45,0),"")</f>
        <v/>
      </c>
      <c r="L45" s="25">
        <f>IF(ISNUMBER(I45),IF(AND(I45&gt;=1,I45&lt;=30),H45,0),"")</f>
        <v/>
      </c>
      <c r="M45" s="25">
        <f>IF(ISNUMBER(I45),IF(AND(I45&gt;30,I45&lt;=60),H45,0),"")</f>
        <v/>
      </c>
      <c r="N45" s="25">
        <f>IF(ISNUMBER(I45),IF(AND(I45&gt;60,I45&lt;=90),H45,0),"")</f>
        <v/>
      </c>
      <c r="O45" s="25">
        <f>IF(ISNUMBER(I45),IF(I45&gt;90,H45,0),"")</f>
        <v/>
      </c>
      <c r="P45" s="24">
        <f>IF(I45="No due date","Add due date",IF(NOT(ISNUMBER(I45)),"",IF(H45&lt;0,"Credit: allocate",IF(I45&gt;60,"1 Urgent",IF(I45&gt;0,"2 Chase","3 Monitor")))))</f>
        <v/>
      </c>
      <c r="Q45" s="50" t="n"/>
      <c r="R45" s="50" t="n"/>
      <c r="S45" s="50" t="n"/>
      <c r="T45" s="51" t="n"/>
    </row>
    <row r="46">
      <c r="B46" s="50" t="n"/>
      <c r="C46" s="50" t="n"/>
      <c r="D46" s="51" t="n"/>
      <c r="E46" s="51" t="n"/>
      <c r="F46" s="41" t="n"/>
      <c r="G46" s="41" t="n"/>
      <c r="H46" s="25">
        <f>IF(AND(F46="",G46=""),"",N(F46)-N(G46))</f>
        <v/>
      </c>
      <c r="I46" s="52">
        <f>IF(OR(H46="",H46=0),"",IF(E46="","No due date",'Start here'!$C$22-E46))</f>
        <v/>
      </c>
      <c r="J46" s="53">
        <f>IF(ISNUMBER(I46),IF(I46&lt;=0,"Not yet due",IF(I46&lt;=30,"1-30",IF(I46&lt;=60,"31-60",IF(I46&lt;=90,"61-90","90+")))),"")</f>
        <v/>
      </c>
      <c r="K46" s="25">
        <f>IF(ISNUMBER(I46),IF(I46&lt;=0,H46,0),"")</f>
        <v/>
      </c>
      <c r="L46" s="25">
        <f>IF(ISNUMBER(I46),IF(AND(I46&gt;=1,I46&lt;=30),H46,0),"")</f>
        <v/>
      </c>
      <c r="M46" s="25">
        <f>IF(ISNUMBER(I46),IF(AND(I46&gt;30,I46&lt;=60),H46,0),"")</f>
        <v/>
      </c>
      <c r="N46" s="25">
        <f>IF(ISNUMBER(I46),IF(AND(I46&gt;60,I46&lt;=90),H46,0),"")</f>
        <v/>
      </c>
      <c r="O46" s="25">
        <f>IF(ISNUMBER(I46),IF(I46&gt;90,H46,0),"")</f>
        <v/>
      </c>
      <c r="P46" s="24">
        <f>IF(I46="No due date","Add due date",IF(NOT(ISNUMBER(I46)),"",IF(H46&lt;0,"Credit: allocate",IF(I46&gt;60,"1 Urgent",IF(I46&gt;0,"2 Chase","3 Monitor")))))</f>
        <v/>
      </c>
      <c r="Q46" s="50" t="n"/>
      <c r="R46" s="50" t="n"/>
      <c r="S46" s="50" t="n"/>
      <c r="T46" s="51" t="n"/>
    </row>
    <row r="47">
      <c r="B47" s="50" t="n"/>
      <c r="C47" s="50" t="n"/>
      <c r="D47" s="51" t="n"/>
      <c r="E47" s="51" t="n"/>
      <c r="F47" s="41" t="n"/>
      <c r="G47" s="41" t="n"/>
      <c r="H47" s="25">
        <f>IF(AND(F47="",G47=""),"",N(F47)-N(G47))</f>
        <v/>
      </c>
      <c r="I47" s="52">
        <f>IF(OR(H47="",H47=0),"",IF(E47="","No due date",'Start here'!$C$22-E47))</f>
        <v/>
      </c>
      <c r="J47" s="53">
        <f>IF(ISNUMBER(I47),IF(I47&lt;=0,"Not yet due",IF(I47&lt;=30,"1-30",IF(I47&lt;=60,"31-60",IF(I47&lt;=90,"61-90","90+")))),"")</f>
        <v/>
      </c>
      <c r="K47" s="25">
        <f>IF(ISNUMBER(I47),IF(I47&lt;=0,H47,0),"")</f>
        <v/>
      </c>
      <c r="L47" s="25">
        <f>IF(ISNUMBER(I47),IF(AND(I47&gt;=1,I47&lt;=30),H47,0),"")</f>
        <v/>
      </c>
      <c r="M47" s="25">
        <f>IF(ISNUMBER(I47),IF(AND(I47&gt;30,I47&lt;=60),H47,0),"")</f>
        <v/>
      </c>
      <c r="N47" s="25">
        <f>IF(ISNUMBER(I47),IF(AND(I47&gt;60,I47&lt;=90),H47,0),"")</f>
        <v/>
      </c>
      <c r="O47" s="25">
        <f>IF(ISNUMBER(I47),IF(I47&gt;90,H47,0),"")</f>
        <v/>
      </c>
      <c r="P47" s="24">
        <f>IF(I47="No due date","Add due date",IF(NOT(ISNUMBER(I47)),"",IF(H47&lt;0,"Credit: allocate",IF(I47&gt;60,"1 Urgent",IF(I47&gt;0,"2 Chase","3 Monitor")))))</f>
        <v/>
      </c>
      <c r="Q47" s="50" t="n"/>
      <c r="R47" s="50" t="n"/>
      <c r="S47" s="50" t="n"/>
      <c r="T47" s="51" t="n"/>
    </row>
    <row r="48">
      <c r="B48" s="50" t="n"/>
      <c r="C48" s="50" t="n"/>
      <c r="D48" s="51" t="n"/>
      <c r="E48" s="51" t="n"/>
      <c r="F48" s="41" t="n"/>
      <c r="G48" s="41" t="n"/>
      <c r="H48" s="25">
        <f>IF(AND(F48="",G48=""),"",N(F48)-N(G48))</f>
        <v/>
      </c>
      <c r="I48" s="52">
        <f>IF(OR(H48="",H48=0),"",IF(E48="","No due date",'Start here'!$C$22-E48))</f>
        <v/>
      </c>
      <c r="J48" s="53">
        <f>IF(ISNUMBER(I48),IF(I48&lt;=0,"Not yet due",IF(I48&lt;=30,"1-30",IF(I48&lt;=60,"31-60",IF(I48&lt;=90,"61-90","90+")))),"")</f>
        <v/>
      </c>
      <c r="K48" s="25">
        <f>IF(ISNUMBER(I48),IF(I48&lt;=0,H48,0),"")</f>
        <v/>
      </c>
      <c r="L48" s="25">
        <f>IF(ISNUMBER(I48),IF(AND(I48&gt;=1,I48&lt;=30),H48,0),"")</f>
        <v/>
      </c>
      <c r="M48" s="25">
        <f>IF(ISNUMBER(I48),IF(AND(I48&gt;30,I48&lt;=60),H48,0),"")</f>
        <v/>
      </c>
      <c r="N48" s="25">
        <f>IF(ISNUMBER(I48),IF(AND(I48&gt;60,I48&lt;=90),H48,0),"")</f>
        <v/>
      </c>
      <c r="O48" s="25">
        <f>IF(ISNUMBER(I48),IF(I48&gt;90,H48,0),"")</f>
        <v/>
      </c>
      <c r="P48" s="24">
        <f>IF(I48="No due date","Add due date",IF(NOT(ISNUMBER(I48)),"",IF(H48&lt;0,"Credit: allocate",IF(I48&gt;60,"1 Urgent",IF(I48&gt;0,"2 Chase","3 Monitor")))))</f>
        <v/>
      </c>
      <c r="Q48" s="50" t="n"/>
      <c r="R48" s="50" t="n"/>
      <c r="S48" s="50" t="n"/>
      <c r="T48" s="51" t="n"/>
    </row>
    <row r="49">
      <c r="B49" s="50" t="n"/>
      <c r="C49" s="50" t="n"/>
      <c r="D49" s="51" t="n"/>
      <c r="E49" s="51" t="n"/>
      <c r="F49" s="41" t="n"/>
      <c r="G49" s="41" t="n"/>
      <c r="H49" s="25">
        <f>IF(AND(F49="",G49=""),"",N(F49)-N(G49))</f>
        <v/>
      </c>
      <c r="I49" s="52">
        <f>IF(OR(H49="",H49=0),"",IF(E49="","No due date",'Start here'!$C$22-E49))</f>
        <v/>
      </c>
      <c r="J49" s="53">
        <f>IF(ISNUMBER(I49),IF(I49&lt;=0,"Not yet due",IF(I49&lt;=30,"1-30",IF(I49&lt;=60,"31-60",IF(I49&lt;=90,"61-90","90+")))),"")</f>
        <v/>
      </c>
      <c r="K49" s="25">
        <f>IF(ISNUMBER(I49),IF(I49&lt;=0,H49,0),"")</f>
        <v/>
      </c>
      <c r="L49" s="25">
        <f>IF(ISNUMBER(I49),IF(AND(I49&gt;=1,I49&lt;=30),H49,0),"")</f>
        <v/>
      </c>
      <c r="M49" s="25">
        <f>IF(ISNUMBER(I49),IF(AND(I49&gt;30,I49&lt;=60),H49,0),"")</f>
        <v/>
      </c>
      <c r="N49" s="25">
        <f>IF(ISNUMBER(I49),IF(AND(I49&gt;60,I49&lt;=90),H49,0),"")</f>
        <v/>
      </c>
      <c r="O49" s="25">
        <f>IF(ISNUMBER(I49),IF(I49&gt;90,H49,0),"")</f>
        <v/>
      </c>
      <c r="P49" s="24">
        <f>IF(I49="No due date","Add due date",IF(NOT(ISNUMBER(I49)),"",IF(H49&lt;0,"Credit: allocate",IF(I49&gt;60,"1 Urgent",IF(I49&gt;0,"2 Chase","3 Monitor")))))</f>
        <v/>
      </c>
      <c r="Q49" s="50" t="n"/>
      <c r="R49" s="50" t="n"/>
      <c r="S49" s="50" t="n"/>
      <c r="T49" s="51" t="n"/>
    </row>
    <row r="50">
      <c r="B50" s="50" t="n"/>
      <c r="C50" s="50" t="n"/>
      <c r="D50" s="51" t="n"/>
      <c r="E50" s="51" t="n"/>
      <c r="F50" s="41" t="n"/>
      <c r="G50" s="41" t="n"/>
      <c r="H50" s="25">
        <f>IF(AND(F50="",G50=""),"",N(F50)-N(G50))</f>
        <v/>
      </c>
      <c r="I50" s="52">
        <f>IF(OR(H50="",H50=0),"",IF(E50="","No due date",'Start here'!$C$22-E50))</f>
        <v/>
      </c>
      <c r="J50" s="53">
        <f>IF(ISNUMBER(I50),IF(I50&lt;=0,"Not yet due",IF(I50&lt;=30,"1-30",IF(I50&lt;=60,"31-60",IF(I50&lt;=90,"61-90","90+")))),"")</f>
        <v/>
      </c>
      <c r="K50" s="25">
        <f>IF(ISNUMBER(I50),IF(I50&lt;=0,H50,0),"")</f>
        <v/>
      </c>
      <c r="L50" s="25">
        <f>IF(ISNUMBER(I50),IF(AND(I50&gt;=1,I50&lt;=30),H50,0),"")</f>
        <v/>
      </c>
      <c r="M50" s="25">
        <f>IF(ISNUMBER(I50),IF(AND(I50&gt;30,I50&lt;=60),H50,0),"")</f>
        <v/>
      </c>
      <c r="N50" s="25">
        <f>IF(ISNUMBER(I50),IF(AND(I50&gt;60,I50&lt;=90),H50,0),"")</f>
        <v/>
      </c>
      <c r="O50" s="25">
        <f>IF(ISNUMBER(I50),IF(I50&gt;90,H50,0),"")</f>
        <v/>
      </c>
      <c r="P50" s="24">
        <f>IF(I50="No due date","Add due date",IF(NOT(ISNUMBER(I50)),"",IF(H50&lt;0,"Credit: allocate",IF(I50&gt;60,"1 Urgent",IF(I50&gt;0,"2 Chase","3 Monitor")))))</f>
        <v/>
      </c>
      <c r="Q50" s="50" t="n"/>
      <c r="R50" s="50" t="n"/>
      <c r="S50" s="50" t="n"/>
      <c r="T50" s="51" t="n"/>
    </row>
    <row r="51">
      <c r="B51" s="50" t="n"/>
      <c r="C51" s="50" t="n"/>
      <c r="D51" s="51" t="n"/>
      <c r="E51" s="51" t="n"/>
      <c r="F51" s="41" t="n"/>
      <c r="G51" s="41" t="n"/>
      <c r="H51" s="25">
        <f>IF(AND(F51="",G51=""),"",N(F51)-N(G51))</f>
        <v/>
      </c>
      <c r="I51" s="52">
        <f>IF(OR(H51="",H51=0),"",IF(E51="","No due date",'Start here'!$C$22-E51))</f>
        <v/>
      </c>
      <c r="J51" s="53">
        <f>IF(ISNUMBER(I51),IF(I51&lt;=0,"Not yet due",IF(I51&lt;=30,"1-30",IF(I51&lt;=60,"31-60",IF(I51&lt;=90,"61-90","90+")))),"")</f>
        <v/>
      </c>
      <c r="K51" s="25">
        <f>IF(ISNUMBER(I51),IF(I51&lt;=0,H51,0),"")</f>
        <v/>
      </c>
      <c r="L51" s="25">
        <f>IF(ISNUMBER(I51),IF(AND(I51&gt;=1,I51&lt;=30),H51,0),"")</f>
        <v/>
      </c>
      <c r="M51" s="25">
        <f>IF(ISNUMBER(I51),IF(AND(I51&gt;30,I51&lt;=60),H51,0),"")</f>
        <v/>
      </c>
      <c r="N51" s="25">
        <f>IF(ISNUMBER(I51),IF(AND(I51&gt;60,I51&lt;=90),H51,0),"")</f>
        <v/>
      </c>
      <c r="O51" s="25">
        <f>IF(ISNUMBER(I51),IF(I51&gt;90,H51,0),"")</f>
        <v/>
      </c>
      <c r="P51" s="24">
        <f>IF(I51="No due date","Add due date",IF(NOT(ISNUMBER(I51)),"",IF(H51&lt;0,"Credit: allocate",IF(I51&gt;60,"1 Urgent",IF(I51&gt;0,"2 Chase","3 Monitor")))))</f>
        <v/>
      </c>
      <c r="Q51" s="50" t="n"/>
      <c r="R51" s="50" t="n"/>
      <c r="S51" s="50" t="n"/>
      <c r="T51" s="51" t="n"/>
    </row>
    <row r="52">
      <c r="B52" s="50" t="n"/>
      <c r="C52" s="50" t="n"/>
      <c r="D52" s="51" t="n"/>
      <c r="E52" s="51" t="n"/>
      <c r="F52" s="41" t="n"/>
      <c r="G52" s="41" t="n"/>
      <c r="H52" s="25">
        <f>IF(AND(F52="",G52=""),"",N(F52)-N(G52))</f>
        <v/>
      </c>
      <c r="I52" s="52">
        <f>IF(OR(H52="",H52=0),"",IF(E52="","No due date",'Start here'!$C$22-E52))</f>
        <v/>
      </c>
      <c r="J52" s="53">
        <f>IF(ISNUMBER(I52),IF(I52&lt;=0,"Not yet due",IF(I52&lt;=30,"1-30",IF(I52&lt;=60,"31-60",IF(I52&lt;=90,"61-90","90+")))),"")</f>
        <v/>
      </c>
      <c r="K52" s="25">
        <f>IF(ISNUMBER(I52),IF(I52&lt;=0,H52,0),"")</f>
        <v/>
      </c>
      <c r="L52" s="25">
        <f>IF(ISNUMBER(I52),IF(AND(I52&gt;=1,I52&lt;=30),H52,0),"")</f>
        <v/>
      </c>
      <c r="M52" s="25">
        <f>IF(ISNUMBER(I52),IF(AND(I52&gt;30,I52&lt;=60),H52,0),"")</f>
        <v/>
      </c>
      <c r="N52" s="25">
        <f>IF(ISNUMBER(I52),IF(AND(I52&gt;60,I52&lt;=90),H52,0),"")</f>
        <v/>
      </c>
      <c r="O52" s="25">
        <f>IF(ISNUMBER(I52),IF(I52&gt;90,H52,0),"")</f>
        <v/>
      </c>
      <c r="P52" s="24">
        <f>IF(I52="No due date","Add due date",IF(NOT(ISNUMBER(I52)),"",IF(H52&lt;0,"Credit: allocate",IF(I52&gt;60,"1 Urgent",IF(I52&gt;0,"2 Chase","3 Monitor")))))</f>
        <v/>
      </c>
      <c r="Q52" s="50" t="n"/>
      <c r="R52" s="50" t="n"/>
      <c r="S52" s="50" t="n"/>
      <c r="T52" s="51" t="n"/>
    </row>
    <row r="53">
      <c r="B53" s="50" t="n"/>
      <c r="C53" s="50" t="n"/>
      <c r="D53" s="51" t="n"/>
      <c r="E53" s="51" t="n"/>
      <c r="F53" s="41" t="n"/>
      <c r="G53" s="41" t="n"/>
      <c r="H53" s="25">
        <f>IF(AND(F53="",G53=""),"",N(F53)-N(G53))</f>
        <v/>
      </c>
      <c r="I53" s="52">
        <f>IF(OR(H53="",H53=0),"",IF(E53="","No due date",'Start here'!$C$22-E53))</f>
        <v/>
      </c>
      <c r="J53" s="53">
        <f>IF(ISNUMBER(I53),IF(I53&lt;=0,"Not yet due",IF(I53&lt;=30,"1-30",IF(I53&lt;=60,"31-60",IF(I53&lt;=90,"61-90","90+")))),"")</f>
        <v/>
      </c>
      <c r="K53" s="25">
        <f>IF(ISNUMBER(I53),IF(I53&lt;=0,H53,0),"")</f>
        <v/>
      </c>
      <c r="L53" s="25">
        <f>IF(ISNUMBER(I53),IF(AND(I53&gt;=1,I53&lt;=30),H53,0),"")</f>
        <v/>
      </c>
      <c r="M53" s="25">
        <f>IF(ISNUMBER(I53),IF(AND(I53&gt;30,I53&lt;=60),H53,0),"")</f>
        <v/>
      </c>
      <c r="N53" s="25">
        <f>IF(ISNUMBER(I53),IF(AND(I53&gt;60,I53&lt;=90),H53,0),"")</f>
        <v/>
      </c>
      <c r="O53" s="25">
        <f>IF(ISNUMBER(I53),IF(I53&gt;90,H53,0),"")</f>
        <v/>
      </c>
      <c r="P53" s="24">
        <f>IF(I53="No due date","Add due date",IF(NOT(ISNUMBER(I53)),"",IF(H53&lt;0,"Credit: allocate",IF(I53&gt;60,"1 Urgent",IF(I53&gt;0,"2 Chase","3 Monitor")))))</f>
        <v/>
      </c>
      <c r="Q53" s="50" t="n"/>
      <c r="R53" s="50" t="n"/>
      <c r="S53" s="50" t="n"/>
      <c r="T53" s="51" t="n"/>
    </row>
    <row r="54">
      <c r="B54" s="50" t="n"/>
      <c r="C54" s="50" t="n"/>
      <c r="D54" s="51" t="n"/>
      <c r="E54" s="51" t="n"/>
      <c r="F54" s="41" t="n"/>
      <c r="G54" s="41" t="n"/>
      <c r="H54" s="25">
        <f>IF(AND(F54="",G54=""),"",N(F54)-N(G54))</f>
        <v/>
      </c>
      <c r="I54" s="52">
        <f>IF(OR(H54="",H54=0),"",IF(E54="","No due date",'Start here'!$C$22-E54))</f>
        <v/>
      </c>
      <c r="J54" s="53">
        <f>IF(ISNUMBER(I54),IF(I54&lt;=0,"Not yet due",IF(I54&lt;=30,"1-30",IF(I54&lt;=60,"31-60",IF(I54&lt;=90,"61-90","90+")))),"")</f>
        <v/>
      </c>
      <c r="K54" s="25">
        <f>IF(ISNUMBER(I54),IF(I54&lt;=0,H54,0),"")</f>
        <v/>
      </c>
      <c r="L54" s="25">
        <f>IF(ISNUMBER(I54),IF(AND(I54&gt;=1,I54&lt;=30),H54,0),"")</f>
        <v/>
      </c>
      <c r="M54" s="25">
        <f>IF(ISNUMBER(I54),IF(AND(I54&gt;30,I54&lt;=60),H54,0),"")</f>
        <v/>
      </c>
      <c r="N54" s="25">
        <f>IF(ISNUMBER(I54),IF(AND(I54&gt;60,I54&lt;=90),H54,0),"")</f>
        <v/>
      </c>
      <c r="O54" s="25">
        <f>IF(ISNUMBER(I54),IF(I54&gt;90,H54,0),"")</f>
        <v/>
      </c>
      <c r="P54" s="24">
        <f>IF(I54="No due date","Add due date",IF(NOT(ISNUMBER(I54)),"",IF(H54&lt;0,"Credit: allocate",IF(I54&gt;60,"1 Urgent",IF(I54&gt;0,"2 Chase","3 Monitor")))))</f>
        <v/>
      </c>
      <c r="Q54" s="50" t="n"/>
      <c r="R54" s="50" t="n"/>
      <c r="S54" s="50" t="n"/>
      <c r="T54" s="51" t="n"/>
    </row>
    <row r="55">
      <c r="B55" s="50" t="n"/>
      <c r="C55" s="50" t="n"/>
      <c r="D55" s="51" t="n"/>
      <c r="E55" s="51" t="n"/>
      <c r="F55" s="41" t="n"/>
      <c r="G55" s="41" t="n"/>
      <c r="H55" s="25">
        <f>IF(AND(F55="",G55=""),"",N(F55)-N(G55))</f>
        <v/>
      </c>
      <c r="I55" s="52">
        <f>IF(OR(H55="",H55=0),"",IF(E55="","No due date",'Start here'!$C$22-E55))</f>
        <v/>
      </c>
      <c r="J55" s="53">
        <f>IF(ISNUMBER(I55),IF(I55&lt;=0,"Not yet due",IF(I55&lt;=30,"1-30",IF(I55&lt;=60,"31-60",IF(I55&lt;=90,"61-90","90+")))),"")</f>
        <v/>
      </c>
      <c r="K55" s="25">
        <f>IF(ISNUMBER(I55),IF(I55&lt;=0,H55,0),"")</f>
        <v/>
      </c>
      <c r="L55" s="25">
        <f>IF(ISNUMBER(I55),IF(AND(I55&gt;=1,I55&lt;=30),H55,0),"")</f>
        <v/>
      </c>
      <c r="M55" s="25">
        <f>IF(ISNUMBER(I55),IF(AND(I55&gt;30,I55&lt;=60),H55,0),"")</f>
        <v/>
      </c>
      <c r="N55" s="25">
        <f>IF(ISNUMBER(I55),IF(AND(I55&gt;60,I55&lt;=90),H55,0),"")</f>
        <v/>
      </c>
      <c r="O55" s="25">
        <f>IF(ISNUMBER(I55),IF(I55&gt;90,H55,0),"")</f>
        <v/>
      </c>
      <c r="P55" s="24">
        <f>IF(I55="No due date","Add due date",IF(NOT(ISNUMBER(I55)),"",IF(H55&lt;0,"Credit: allocate",IF(I55&gt;60,"1 Urgent",IF(I55&gt;0,"2 Chase","3 Monitor")))))</f>
        <v/>
      </c>
      <c r="Q55" s="50" t="n"/>
      <c r="R55" s="50" t="n"/>
      <c r="S55" s="50" t="n"/>
      <c r="T55" s="51" t="n"/>
    </row>
    <row r="56">
      <c r="B56" s="50" t="n"/>
      <c r="C56" s="50" t="n"/>
      <c r="D56" s="51" t="n"/>
      <c r="E56" s="51" t="n"/>
      <c r="F56" s="41" t="n"/>
      <c r="G56" s="41" t="n"/>
      <c r="H56" s="25">
        <f>IF(AND(F56="",G56=""),"",N(F56)-N(G56))</f>
        <v/>
      </c>
      <c r="I56" s="52">
        <f>IF(OR(H56="",H56=0),"",IF(E56="","No due date",'Start here'!$C$22-E56))</f>
        <v/>
      </c>
      <c r="J56" s="53">
        <f>IF(ISNUMBER(I56),IF(I56&lt;=0,"Not yet due",IF(I56&lt;=30,"1-30",IF(I56&lt;=60,"31-60",IF(I56&lt;=90,"61-90","90+")))),"")</f>
        <v/>
      </c>
      <c r="K56" s="25">
        <f>IF(ISNUMBER(I56),IF(I56&lt;=0,H56,0),"")</f>
        <v/>
      </c>
      <c r="L56" s="25">
        <f>IF(ISNUMBER(I56),IF(AND(I56&gt;=1,I56&lt;=30),H56,0),"")</f>
        <v/>
      </c>
      <c r="M56" s="25">
        <f>IF(ISNUMBER(I56),IF(AND(I56&gt;30,I56&lt;=60),H56,0),"")</f>
        <v/>
      </c>
      <c r="N56" s="25">
        <f>IF(ISNUMBER(I56),IF(AND(I56&gt;60,I56&lt;=90),H56,0),"")</f>
        <v/>
      </c>
      <c r="O56" s="25">
        <f>IF(ISNUMBER(I56),IF(I56&gt;90,H56,0),"")</f>
        <v/>
      </c>
      <c r="P56" s="24">
        <f>IF(I56="No due date","Add due date",IF(NOT(ISNUMBER(I56)),"",IF(H56&lt;0,"Credit: allocate",IF(I56&gt;60,"1 Urgent",IF(I56&gt;0,"2 Chase","3 Monitor")))))</f>
        <v/>
      </c>
      <c r="Q56" s="50" t="n"/>
      <c r="R56" s="50" t="n"/>
      <c r="S56" s="50" t="n"/>
      <c r="T56" s="51" t="n"/>
    </row>
    <row r="57">
      <c r="B57" s="50" t="n"/>
      <c r="C57" s="50" t="n"/>
      <c r="D57" s="51" t="n"/>
      <c r="E57" s="51" t="n"/>
      <c r="F57" s="41" t="n"/>
      <c r="G57" s="41" t="n"/>
      <c r="H57" s="25">
        <f>IF(AND(F57="",G57=""),"",N(F57)-N(G57))</f>
        <v/>
      </c>
      <c r="I57" s="52">
        <f>IF(OR(H57="",H57=0),"",IF(E57="","No due date",'Start here'!$C$22-E57))</f>
        <v/>
      </c>
      <c r="J57" s="53">
        <f>IF(ISNUMBER(I57),IF(I57&lt;=0,"Not yet due",IF(I57&lt;=30,"1-30",IF(I57&lt;=60,"31-60",IF(I57&lt;=90,"61-90","90+")))),"")</f>
        <v/>
      </c>
      <c r="K57" s="25">
        <f>IF(ISNUMBER(I57),IF(I57&lt;=0,H57,0),"")</f>
        <v/>
      </c>
      <c r="L57" s="25">
        <f>IF(ISNUMBER(I57),IF(AND(I57&gt;=1,I57&lt;=30),H57,0),"")</f>
        <v/>
      </c>
      <c r="M57" s="25">
        <f>IF(ISNUMBER(I57),IF(AND(I57&gt;30,I57&lt;=60),H57,0),"")</f>
        <v/>
      </c>
      <c r="N57" s="25">
        <f>IF(ISNUMBER(I57),IF(AND(I57&gt;60,I57&lt;=90),H57,0),"")</f>
        <v/>
      </c>
      <c r="O57" s="25">
        <f>IF(ISNUMBER(I57),IF(I57&gt;90,H57,0),"")</f>
        <v/>
      </c>
      <c r="P57" s="24">
        <f>IF(I57="No due date","Add due date",IF(NOT(ISNUMBER(I57)),"",IF(H57&lt;0,"Credit: allocate",IF(I57&gt;60,"1 Urgent",IF(I57&gt;0,"2 Chase","3 Monitor")))))</f>
        <v/>
      </c>
      <c r="Q57" s="50" t="n"/>
      <c r="R57" s="50" t="n"/>
      <c r="S57" s="50" t="n"/>
      <c r="T57" s="51" t="n"/>
    </row>
    <row r="58">
      <c r="B58" s="50" t="n"/>
      <c r="C58" s="50" t="n"/>
      <c r="D58" s="51" t="n"/>
      <c r="E58" s="51" t="n"/>
      <c r="F58" s="41" t="n"/>
      <c r="G58" s="41" t="n"/>
      <c r="H58" s="25">
        <f>IF(AND(F58="",G58=""),"",N(F58)-N(G58))</f>
        <v/>
      </c>
      <c r="I58" s="52">
        <f>IF(OR(H58="",H58=0),"",IF(E58="","No due date",'Start here'!$C$22-E58))</f>
        <v/>
      </c>
      <c r="J58" s="53">
        <f>IF(ISNUMBER(I58),IF(I58&lt;=0,"Not yet due",IF(I58&lt;=30,"1-30",IF(I58&lt;=60,"31-60",IF(I58&lt;=90,"61-90","90+")))),"")</f>
        <v/>
      </c>
      <c r="K58" s="25">
        <f>IF(ISNUMBER(I58),IF(I58&lt;=0,H58,0),"")</f>
        <v/>
      </c>
      <c r="L58" s="25">
        <f>IF(ISNUMBER(I58),IF(AND(I58&gt;=1,I58&lt;=30),H58,0),"")</f>
        <v/>
      </c>
      <c r="M58" s="25">
        <f>IF(ISNUMBER(I58),IF(AND(I58&gt;30,I58&lt;=60),H58,0),"")</f>
        <v/>
      </c>
      <c r="N58" s="25">
        <f>IF(ISNUMBER(I58),IF(AND(I58&gt;60,I58&lt;=90),H58,0),"")</f>
        <v/>
      </c>
      <c r="O58" s="25">
        <f>IF(ISNUMBER(I58),IF(I58&gt;90,H58,0),"")</f>
        <v/>
      </c>
      <c r="P58" s="24">
        <f>IF(I58="No due date","Add due date",IF(NOT(ISNUMBER(I58)),"",IF(H58&lt;0,"Credit: allocate",IF(I58&gt;60,"1 Urgent",IF(I58&gt;0,"2 Chase","3 Monitor")))))</f>
        <v/>
      </c>
      <c r="Q58" s="50" t="n"/>
      <c r="R58" s="50" t="n"/>
      <c r="S58" s="50" t="n"/>
      <c r="T58" s="51" t="n"/>
    </row>
    <row r="59">
      <c r="B59" s="50" t="n"/>
      <c r="C59" s="50" t="n"/>
      <c r="D59" s="51" t="n"/>
      <c r="E59" s="51" t="n"/>
      <c r="F59" s="41" t="n"/>
      <c r="G59" s="41" t="n"/>
      <c r="H59" s="25">
        <f>IF(AND(F59="",G59=""),"",N(F59)-N(G59))</f>
        <v/>
      </c>
      <c r="I59" s="52">
        <f>IF(OR(H59="",H59=0),"",IF(E59="","No due date",'Start here'!$C$22-E59))</f>
        <v/>
      </c>
      <c r="J59" s="53">
        <f>IF(ISNUMBER(I59),IF(I59&lt;=0,"Not yet due",IF(I59&lt;=30,"1-30",IF(I59&lt;=60,"31-60",IF(I59&lt;=90,"61-90","90+")))),"")</f>
        <v/>
      </c>
      <c r="K59" s="25">
        <f>IF(ISNUMBER(I59),IF(I59&lt;=0,H59,0),"")</f>
        <v/>
      </c>
      <c r="L59" s="25">
        <f>IF(ISNUMBER(I59),IF(AND(I59&gt;=1,I59&lt;=30),H59,0),"")</f>
        <v/>
      </c>
      <c r="M59" s="25">
        <f>IF(ISNUMBER(I59),IF(AND(I59&gt;30,I59&lt;=60),H59,0),"")</f>
        <v/>
      </c>
      <c r="N59" s="25">
        <f>IF(ISNUMBER(I59),IF(AND(I59&gt;60,I59&lt;=90),H59,0),"")</f>
        <v/>
      </c>
      <c r="O59" s="25">
        <f>IF(ISNUMBER(I59),IF(I59&gt;90,H59,0),"")</f>
        <v/>
      </c>
      <c r="P59" s="24">
        <f>IF(I59="No due date","Add due date",IF(NOT(ISNUMBER(I59)),"",IF(H59&lt;0,"Credit: allocate",IF(I59&gt;60,"1 Urgent",IF(I59&gt;0,"2 Chase","3 Monitor")))))</f>
        <v/>
      </c>
      <c r="Q59" s="50" t="n"/>
      <c r="R59" s="50" t="n"/>
      <c r="S59" s="50" t="n"/>
      <c r="T59" s="51" t="n"/>
    </row>
    <row r="60">
      <c r="B60" s="50" t="n"/>
      <c r="C60" s="50" t="n"/>
      <c r="D60" s="51" t="n"/>
      <c r="E60" s="51" t="n"/>
      <c r="F60" s="41" t="n"/>
      <c r="G60" s="41" t="n"/>
      <c r="H60" s="25">
        <f>IF(AND(F60="",G60=""),"",N(F60)-N(G60))</f>
        <v/>
      </c>
      <c r="I60" s="52">
        <f>IF(OR(H60="",H60=0),"",IF(E60="","No due date",'Start here'!$C$22-E60))</f>
        <v/>
      </c>
      <c r="J60" s="53">
        <f>IF(ISNUMBER(I60),IF(I60&lt;=0,"Not yet due",IF(I60&lt;=30,"1-30",IF(I60&lt;=60,"31-60",IF(I60&lt;=90,"61-90","90+")))),"")</f>
        <v/>
      </c>
      <c r="K60" s="25">
        <f>IF(ISNUMBER(I60),IF(I60&lt;=0,H60,0),"")</f>
        <v/>
      </c>
      <c r="L60" s="25">
        <f>IF(ISNUMBER(I60),IF(AND(I60&gt;=1,I60&lt;=30),H60,0),"")</f>
        <v/>
      </c>
      <c r="M60" s="25">
        <f>IF(ISNUMBER(I60),IF(AND(I60&gt;30,I60&lt;=60),H60,0),"")</f>
        <v/>
      </c>
      <c r="N60" s="25">
        <f>IF(ISNUMBER(I60),IF(AND(I60&gt;60,I60&lt;=90),H60,0),"")</f>
        <v/>
      </c>
      <c r="O60" s="25">
        <f>IF(ISNUMBER(I60),IF(I60&gt;90,H60,0),"")</f>
        <v/>
      </c>
      <c r="P60" s="24">
        <f>IF(I60="No due date","Add due date",IF(NOT(ISNUMBER(I60)),"",IF(H60&lt;0,"Credit: allocate",IF(I60&gt;60,"1 Urgent",IF(I60&gt;0,"2 Chase","3 Monitor")))))</f>
        <v/>
      </c>
      <c r="Q60" s="50" t="n"/>
      <c r="R60" s="50" t="n"/>
      <c r="S60" s="50" t="n"/>
      <c r="T60" s="51" t="n"/>
    </row>
    <row r="61">
      <c r="B61" s="50" t="n"/>
      <c r="C61" s="50" t="n"/>
      <c r="D61" s="51" t="n"/>
      <c r="E61" s="51" t="n"/>
      <c r="F61" s="41" t="n"/>
      <c r="G61" s="41" t="n"/>
      <c r="H61" s="25">
        <f>IF(AND(F61="",G61=""),"",N(F61)-N(G61))</f>
        <v/>
      </c>
      <c r="I61" s="52">
        <f>IF(OR(H61="",H61=0),"",IF(E61="","No due date",'Start here'!$C$22-E61))</f>
        <v/>
      </c>
      <c r="J61" s="53">
        <f>IF(ISNUMBER(I61),IF(I61&lt;=0,"Not yet due",IF(I61&lt;=30,"1-30",IF(I61&lt;=60,"31-60",IF(I61&lt;=90,"61-90","90+")))),"")</f>
        <v/>
      </c>
      <c r="K61" s="25">
        <f>IF(ISNUMBER(I61),IF(I61&lt;=0,H61,0),"")</f>
        <v/>
      </c>
      <c r="L61" s="25">
        <f>IF(ISNUMBER(I61),IF(AND(I61&gt;=1,I61&lt;=30),H61,0),"")</f>
        <v/>
      </c>
      <c r="M61" s="25">
        <f>IF(ISNUMBER(I61),IF(AND(I61&gt;30,I61&lt;=60),H61,0),"")</f>
        <v/>
      </c>
      <c r="N61" s="25">
        <f>IF(ISNUMBER(I61),IF(AND(I61&gt;60,I61&lt;=90),H61,0),"")</f>
        <v/>
      </c>
      <c r="O61" s="25">
        <f>IF(ISNUMBER(I61),IF(I61&gt;90,H61,0),"")</f>
        <v/>
      </c>
      <c r="P61" s="24">
        <f>IF(I61="No due date","Add due date",IF(NOT(ISNUMBER(I61)),"",IF(H61&lt;0,"Credit: allocate",IF(I61&gt;60,"1 Urgent",IF(I61&gt;0,"2 Chase","3 Monitor")))))</f>
        <v/>
      </c>
      <c r="Q61" s="50" t="n"/>
      <c r="R61" s="50" t="n"/>
      <c r="S61" s="50" t="n"/>
      <c r="T61" s="51" t="n"/>
    </row>
    <row r="62">
      <c r="B62" s="50" t="n"/>
      <c r="C62" s="50" t="n"/>
      <c r="D62" s="51" t="n"/>
      <c r="E62" s="51" t="n"/>
      <c r="F62" s="41" t="n"/>
      <c r="G62" s="41" t="n"/>
      <c r="H62" s="25">
        <f>IF(AND(F62="",G62=""),"",N(F62)-N(G62))</f>
        <v/>
      </c>
      <c r="I62" s="52">
        <f>IF(OR(H62="",H62=0),"",IF(E62="","No due date",'Start here'!$C$22-E62))</f>
        <v/>
      </c>
      <c r="J62" s="53">
        <f>IF(ISNUMBER(I62),IF(I62&lt;=0,"Not yet due",IF(I62&lt;=30,"1-30",IF(I62&lt;=60,"31-60",IF(I62&lt;=90,"61-90","90+")))),"")</f>
        <v/>
      </c>
      <c r="K62" s="25">
        <f>IF(ISNUMBER(I62),IF(I62&lt;=0,H62,0),"")</f>
        <v/>
      </c>
      <c r="L62" s="25">
        <f>IF(ISNUMBER(I62),IF(AND(I62&gt;=1,I62&lt;=30),H62,0),"")</f>
        <v/>
      </c>
      <c r="M62" s="25">
        <f>IF(ISNUMBER(I62),IF(AND(I62&gt;30,I62&lt;=60),H62,0),"")</f>
        <v/>
      </c>
      <c r="N62" s="25">
        <f>IF(ISNUMBER(I62),IF(AND(I62&gt;60,I62&lt;=90),H62,0),"")</f>
        <v/>
      </c>
      <c r="O62" s="25">
        <f>IF(ISNUMBER(I62),IF(I62&gt;90,H62,0),"")</f>
        <v/>
      </c>
      <c r="P62" s="24">
        <f>IF(I62="No due date","Add due date",IF(NOT(ISNUMBER(I62)),"",IF(H62&lt;0,"Credit: allocate",IF(I62&gt;60,"1 Urgent",IF(I62&gt;0,"2 Chase","3 Monitor")))))</f>
        <v/>
      </c>
      <c r="Q62" s="50" t="n"/>
      <c r="R62" s="50" t="n"/>
      <c r="S62" s="50" t="n"/>
      <c r="T62" s="51" t="n"/>
    </row>
    <row r="63">
      <c r="B63" s="50" t="n"/>
      <c r="C63" s="50" t="n"/>
      <c r="D63" s="51" t="n"/>
      <c r="E63" s="51" t="n"/>
      <c r="F63" s="41" t="n"/>
      <c r="G63" s="41" t="n"/>
      <c r="H63" s="25">
        <f>IF(AND(F63="",G63=""),"",N(F63)-N(G63))</f>
        <v/>
      </c>
      <c r="I63" s="52">
        <f>IF(OR(H63="",H63=0),"",IF(E63="","No due date",'Start here'!$C$22-E63))</f>
        <v/>
      </c>
      <c r="J63" s="53">
        <f>IF(ISNUMBER(I63),IF(I63&lt;=0,"Not yet due",IF(I63&lt;=30,"1-30",IF(I63&lt;=60,"31-60",IF(I63&lt;=90,"61-90","90+")))),"")</f>
        <v/>
      </c>
      <c r="K63" s="25">
        <f>IF(ISNUMBER(I63),IF(I63&lt;=0,H63,0),"")</f>
        <v/>
      </c>
      <c r="L63" s="25">
        <f>IF(ISNUMBER(I63),IF(AND(I63&gt;=1,I63&lt;=30),H63,0),"")</f>
        <v/>
      </c>
      <c r="M63" s="25">
        <f>IF(ISNUMBER(I63),IF(AND(I63&gt;30,I63&lt;=60),H63,0),"")</f>
        <v/>
      </c>
      <c r="N63" s="25">
        <f>IF(ISNUMBER(I63),IF(AND(I63&gt;60,I63&lt;=90),H63,0),"")</f>
        <v/>
      </c>
      <c r="O63" s="25">
        <f>IF(ISNUMBER(I63),IF(I63&gt;90,H63,0),"")</f>
        <v/>
      </c>
      <c r="P63" s="24">
        <f>IF(I63="No due date","Add due date",IF(NOT(ISNUMBER(I63)),"",IF(H63&lt;0,"Credit: allocate",IF(I63&gt;60,"1 Urgent",IF(I63&gt;0,"2 Chase","3 Monitor")))))</f>
        <v/>
      </c>
      <c r="Q63" s="50" t="n"/>
      <c r="R63" s="50" t="n"/>
      <c r="S63" s="50" t="n"/>
      <c r="T63" s="51" t="n"/>
    </row>
    <row r="64">
      <c r="B64" s="50" t="n"/>
      <c r="C64" s="50" t="n"/>
      <c r="D64" s="51" t="n"/>
      <c r="E64" s="51" t="n"/>
      <c r="F64" s="41" t="n"/>
      <c r="G64" s="41" t="n"/>
      <c r="H64" s="25">
        <f>IF(AND(F64="",G64=""),"",N(F64)-N(G64))</f>
        <v/>
      </c>
      <c r="I64" s="52">
        <f>IF(OR(H64="",H64=0),"",IF(E64="","No due date",'Start here'!$C$22-E64))</f>
        <v/>
      </c>
      <c r="J64" s="53">
        <f>IF(ISNUMBER(I64),IF(I64&lt;=0,"Not yet due",IF(I64&lt;=30,"1-30",IF(I64&lt;=60,"31-60",IF(I64&lt;=90,"61-90","90+")))),"")</f>
        <v/>
      </c>
      <c r="K64" s="25">
        <f>IF(ISNUMBER(I64),IF(I64&lt;=0,H64,0),"")</f>
        <v/>
      </c>
      <c r="L64" s="25">
        <f>IF(ISNUMBER(I64),IF(AND(I64&gt;=1,I64&lt;=30),H64,0),"")</f>
        <v/>
      </c>
      <c r="M64" s="25">
        <f>IF(ISNUMBER(I64),IF(AND(I64&gt;30,I64&lt;=60),H64,0),"")</f>
        <v/>
      </c>
      <c r="N64" s="25">
        <f>IF(ISNUMBER(I64),IF(AND(I64&gt;60,I64&lt;=90),H64,0),"")</f>
        <v/>
      </c>
      <c r="O64" s="25">
        <f>IF(ISNUMBER(I64),IF(I64&gt;90,H64,0),"")</f>
        <v/>
      </c>
      <c r="P64" s="24">
        <f>IF(I64="No due date","Add due date",IF(NOT(ISNUMBER(I64)),"",IF(H64&lt;0,"Credit: allocate",IF(I64&gt;60,"1 Urgent",IF(I64&gt;0,"2 Chase","3 Monitor")))))</f>
        <v/>
      </c>
      <c r="Q64" s="50" t="n"/>
      <c r="R64" s="50" t="n"/>
      <c r="S64" s="50" t="n"/>
      <c r="T64" s="51" t="n"/>
    </row>
    <row r="65">
      <c r="B65" s="50" t="n"/>
      <c r="C65" s="50" t="n"/>
      <c r="D65" s="51" t="n"/>
      <c r="E65" s="51" t="n"/>
      <c r="F65" s="41" t="n"/>
      <c r="G65" s="41" t="n"/>
      <c r="H65" s="25">
        <f>IF(AND(F65="",G65=""),"",N(F65)-N(G65))</f>
        <v/>
      </c>
      <c r="I65" s="52">
        <f>IF(OR(H65="",H65=0),"",IF(E65="","No due date",'Start here'!$C$22-E65))</f>
        <v/>
      </c>
      <c r="J65" s="53">
        <f>IF(ISNUMBER(I65),IF(I65&lt;=0,"Not yet due",IF(I65&lt;=30,"1-30",IF(I65&lt;=60,"31-60",IF(I65&lt;=90,"61-90","90+")))),"")</f>
        <v/>
      </c>
      <c r="K65" s="25">
        <f>IF(ISNUMBER(I65),IF(I65&lt;=0,H65,0),"")</f>
        <v/>
      </c>
      <c r="L65" s="25">
        <f>IF(ISNUMBER(I65),IF(AND(I65&gt;=1,I65&lt;=30),H65,0),"")</f>
        <v/>
      </c>
      <c r="M65" s="25">
        <f>IF(ISNUMBER(I65),IF(AND(I65&gt;30,I65&lt;=60),H65,0),"")</f>
        <v/>
      </c>
      <c r="N65" s="25">
        <f>IF(ISNUMBER(I65),IF(AND(I65&gt;60,I65&lt;=90),H65,0),"")</f>
        <v/>
      </c>
      <c r="O65" s="25">
        <f>IF(ISNUMBER(I65),IF(I65&gt;90,H65,0),"")</f>
        <v/>
      </c>
      <c r="P65" s="24">
        <f>IF(I65="No due date","Add due date",IF(NOT(ISNUMBER(I65)),"",IF(H65&lt;0,"Credit: allocate",IF(I65&gt;60,"1 Urgent",IF(I65&gt;0,"2 Chase","3 Monitor")))))</f>
        <v/>
      </c>
      <c r="Q65" s="50" t="n"/>
      <c r="R65" s="50" t="n"/>
      <c r="S65" s="50" t="n"/>
      <c r="T65" s="51" t="n"/>
    </row>
    <row r="67">
      <c r="B67" s="17" t="inlineStr">
        <is>
          <t>Action date in a red box = the follow-up date has passed and the invoice is still unpaid.</t>
        </is>
      </c>
    </row>
    <row r="68">
      <c r="B68" s="18" t="inlineStr">
        <is>
          <t>axcellservice.com · Free template · Book a free 30-minute consultation: axcellservice.com/contact</t>
        </is>
      </c>
    </row>
  </sheetData>
  <autoFilter ref="B5:T65"/>
  <conditionalFormatting sqref="P6:P65">
    <cfRule type="expression" priority="1" dxfId="0">
      <formula>P6="1 Urgent"</formula>
    </cfRule>
    <cfRule type="expression" priority="2" dxfId="3">
      <formula>P6="2 Chase"</formula>
    </cfRule>
    <cfRule type="expression" priority="4" dxfId="2">
      <formula>P6="Add due date"</formula>
    </cfRule>
  </conditionalFormatting>
  <conditionalFormatting sqref="T6:T65">
    <cfRule type="expression" priority="3" dxfId="2">
      <formula>AND(T6&lt;&gt;"",T6&lt;'Start here'!$C$22,N(H6)&gt;0)</formula>
    </cfRule>
  </conditionalFormatting>
  <conditionalFormatting sqref="I6:I65">
    <cfRule type="expression" priority="5" dxfId="0">
      <formula>AND(ISNUMBER(I6),I6&gt;90)</formula>
    </cfRule>
  </conditionalFormatting>
  <dataValidations count="5">
    <dataValidation sqref="B6:B65" showDropDown="0" showInputMessage="0" showErrorMessage="1" allowBlank="0" errorTitle="Customer not on the list" error="This name is not on the 'Customers' sheet. Add it there so it appears in the summaries." type="list" errorStyle="warning">
      <formula1>=Customers!$B$6:$B$25</formula1>
    </dataValidation>
    <dataValidation sqref="D6:E65" showDropDown="0" showInputMessage="0" showErrorMessage="1" allowBlank="0" errorTitle="Date needed" error="Enter a date, e.g. 15/09/2026." type="date" operator="greaterThan">
      <formula1>36526</formula1>
    </dataValidation>
    <dataValidation sqref="F6:G65" showDropDown="0" showInputMessage="0" showErrorMessage="1" allowBlank="0" errorTitle="Positive amount" error="Enter amounts as positive numbers. Use a negative only for a credit note." type="decimal" errorStyle="warning" operator="greaterThanOrEqual">
      <formula1>0</formula1>
    </dataValidation>
    <dataValidation sqref="Q6:Q65" showDropDown="0" showInputMessage="0" showErrorMessage="1" allowBlank="0" errorTitle="Pick a status" error="Choose a status from the list." type="list">
      <formula1>"Open,Reminder sent,Called,Promise to pay,Disputed,Escalated,Paid - to allocate"</formula1>
    </dataValidation>
    <dataValidation sqref="T6:T65" showDropDown="0" showInputMessage="0" showErrorMessage="1" allowBlank="0" errorTitle="Date needed" error="Enter a date, e.g. 15/09/2026." type="date" operator="greaterThan">
      <formula1>36526</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B1:Q28"/>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32" customWidth="1" min="2" max="2"/>
    <col width="11" customWidth="1" min="3" max="3"/>
    <col width="13" customWidth="1" min="4" max="4"/>
    <col width="22" customWidth="1" min="5" max="5"/>
    <col width="9" customWidth="1" min="6" max="6"/>
    <col width="13" customWidth="1" min="7" max="7"/>
    <col width="13" customWidth="1" min="8" max="8"/>
    <col width="12" customWidth="1" min="9" max="9"/>
    <col width="12" customWidth="1" min="10" max="10"/>
    <col width="12" customWidth="1" min="11" max="11"/>
    <col width="12" customWidth="1" min="12" max="12"/>
    <col width="13" customWidth="1" min="13" max="13"/>
    <col width="10" customWidth="1" min="14" max="14"/>
    <col width="10" customWidth="1" min="15" max="15"/>
    <col width="14" customWidth="1" min="16" max="16"/>
    <col width="10" customWidth="1" min="17" max="17"/>
  </cols>
  <sheetData>
    <row r="1" ht="26" customHeight="1">
      <c r="B1" s="19" t="inlineStr">
        <is>
          <t>Customers: balances and ageing by customer</t>
        </is>
      </c>
    </row>
    <row r="2">
      <c r="B2" s="20" t="inlineStr">
        <is>
          <t>Axcell Financial Consulting · AR &amp; AP Aging + Collections</t>
        </is>
      </c>
    </row>
    <row r="3">
      <c r="B3" s="17" t="str">
        <f>"Amounts in "&amp;'Start here'!$C$21&amp;". Type each name once here; the register dropdowns use this list."</f>
        <v>Amounts in Your currency. Type each name once here; the register dropdowns use this list.</v>
      </c>
    </row>
    <row r="4">
      <c r="B4" s="28" t="inlineStr">
        <is>
          <t>Totals</t>
        </is>
      </c>
      <c r="C4" s="49" t="n"/>
      <c r="D4" s="49" t="n"/>
      <c r="E4" s="49" t="n"/>
      <c r="F4" s="31">
        <f>SUM(F6:F25)</f>
        <v>22</v>
      </c>
      <c r="G4" s="29">
        <f>SUM(G6:G25)</f>
        <v>605300</v>
      </c>
      <c r="H4" s="29">
        <f>SUM(H6:H25)</f>
        <v>246050</v>
      </c>
      <c r="I4" s="29">
        <f>SUM(I6:I25)</f>
        <v>148250</v>
      </c>
      <c r="J4" s="29">
        <f>SUM(J6:J25)</f>
        <v>41900</v>
      </c>
      <c r="K4" s="29">
        <f>SUM(K6:K25)</f>
        <v>91100</v>
      </c>
      <c r="L4" s="29">
        <f>SUM(L6:L25)</f>
        <v>78000</v>
      </c>
      <c r="M4" s="29">
        <f>SUM(M6:M25)</f>
        <v>359250</v>
      </c>
      <c r="N4" s="30">
        <f>IF(G4&lt;=0,0,M4/G4)</f>
        <v>0.593507351726417</v>
      </c>
      <c r="O4" s="49" t="n"/>
      <c r="P4" s="49" t="n"/>
      <c r="Q4" s="49" t="n"/>
    </row>
    <row r="5" ht="32" customHeight="1">
      <c r="B5" s="22" t="inlineStr">
        <is>
          <t>Customer</t>
        </is>
      </c>
      <c r="C5" s="22" t="inlineStr">
        <is>
          <t>Payment terms (days)</t>
        </is>
      </c>
      <c r="D5" s="22" t="inlineStr">
        <is>
          <t>Credit limit</t>
        </is>
      </c>
      <c r="E5" s="22" t="inlineStr">
        <is>
          <t>Contact</t>
        </is>
      </c>
      <c r="F5" s="22" t="inlineStr">
        <is>
          <t>Open invoices</t>
        </is>
      </c>
      <c r="G5" s="22" t="inlineStr">
        <is>
          <t>Balance due</t>
        </is>
      </c>
      <c r="H5" s="22" t="inlineStr">
        <is>
          <t>Not yet due</t>
        </is>
      </c>
      <c r="I5" s="22" t="inlineStr">
        <is>
          <t>1-30 days</t>
        </is>
      </c>
      <c r="J5" s="22" t="inlineStr">
        <is>
          <t>31-60 days</t>
        </is>
      </c>
      <c r="K5" s="22" t="inlineStr">
        <is>
          <t>61-90 days</t>
        </is>
      </c>
      <c r="L5" s="22" t="inlineStr">
        <is>
          <t>Over 90 days</t>
        </is>
      </c>
      <c r="M5" s="22" t="inlineStr">
        <is>
          <t>Overdue total</t>
        </is>
      </c>
      <c r="N5" s="22" t="inlineStr">
        <is>
          <t>% overdue</t>
        </is>
      </c>
      <c r="O5" s="22" t="inlineStr">
        <is>
          <t>Credit limit used</t>
        </is>
      </c>
      <c r="P5" s="22" t="inlineStr">
        <is>
          <t>Flag</t>
        </is>
      </c>
      <c r="Q5" s="22" t="inlineStr">
        <is>
          <t>Rank key (helper)</t>
        </is>
      </c>
    </row>
    <row r="6">
      <c r="B6" s="50" t="inlineStr">
        <is>
          <t>Retail Chain A (Example)</t>
        </is>
      </c>
      <c r="C6" s="39" t="n">
        <v>30</v>
      </c>
      <c r="D6" s="41" t="n">
        <v>150000</v>
      </c>
      <c r="E6" s="50" t="inlineStr">
        <is>
          <t>Accounts payable team</t>
        </is>
      </c>
      <c r="F6" s="27">
        <f>IF($B6="","",COUNTIFS('AR invoices'!$B$6:$B$65,$B6,'AR invoices'!$H$6:$H$65,"&lt;&gt;0"))</f>
        <v>3</v>
      </c>
      <c r="G6" s="25">
        <f>IF($B6="","",SUMIFS('AR invoices'!$H$6:$H$65,'AR invoices'!$B$6:$B$65,$B6))</f>
        <v>101100</v>
      </c>
      <c r="H6" s="25">
        <f>IF($B6="","",SUMIFS('AR invoices'!$K$6:$K$65,'AR invoices'!$B$6:$B$65,$B6))</f>
        <v>42500</v>
      </c>
      <c r="I6" s="25">
        <f>IF($B6="","",SUMIFS('AR invoices'!$L$6:$L$65,'AR invoices'!$B$6:$B$65,$B6))</f>
        <v>38000</v>
      </c>
      <c r="J6" s="25">
        <f>IF($B6="","",SUMIFS('AR invoices'!$M$6:$M$65,'AR invoices'!$B$6:$B$65,$B6))</f>
        <v>20600</v>
      </c>
      <c r="K6" s="25">
        <f>IF($B6="","",SUMIFS('AR invoices'!$N$6:$N$65,'AR invoices'!$B$6:$B$65,$B6))</f>
        <v>0</v>
      </c>
      <c r="L6" s="25">
        <f>IF($B6="","",SUMIFS('AR invoices'!$O$6:$O$65,'AR invoices'!$B$6:$B$65,$B6))</f>
        <v>0</v>
      </c>
      <c r="M6" s="33">
        <f>IF($B6="","",SUM(I6:L6))</f>
        <v>58600</v>
      </c>
      <c r="N6" s="26">
        <f>IF($B6="","",IF(N(G6)&lt;=0,0,M6/G6))</f>
        <v>0.579624134520277</v>
      </c>
      <c r="O6" s="26">
        <f>IF($B6="","",IF(N(D6)=0,0,G6/D6))</f>
        <v>0.674</v>
      </c>
      <c r="P6" s="24">
        <f>IF($B6="","",IF(AND(N(D6)&gt;0,G6&gt;D6),"Over credit limit",IF(L6&gt;0,"Over 90 days",IF(K6&gt;0,"61-90 days",""))))</f>
        <v/>
      </c>
      <c r="Q6" s="54">
        <f>IF(OR($B6="",N(M6)&lt;=0),"",M6+(1000-ROW())/10000000)</f>
        <v>58600.0000994</v>
      </c>
    </row>
    <row r="7">
      <c r="B7" s="50" t="inlineStr">
        <is>
          <t>Hotel Group B (Example)</t>
        </is>
      </c>
      <c r="C7" s="39" t="n">
        <v>45</v>
      </c>
      <c r="D7" s="41" t="n">
        <v>120000</v>
      </c>
      <c r="E7" s="50" t="inlineStr">
        <is>
          <t>Finance office</t>
        </is>
      </c>
      <c r="F7" s="27">
        <f>IF($B7="","",COUNTIFS('AR invoices'!$B$6:$B$65,$B7,'AR invoices'!$H$6:$H$65,"&lt;&gt;0"))</f>
        <v>3</v>
      </c>
      <c r="G7" s="25">
        <f>IF($B7="","",SUMIFS('AR invoices'!$H$6:$H$65,'AR invoices'!$B$6:$B$65,$B7))</f>
        <v>83900</v>
      </c>
      <c r="H7" s="25">
        <f>IF($B7="","",SUMIFS('AR invoices'!$K$6:$K$65,'AR invoices'!$B$6:$B$65,$B7))</f>
        <v>27800</v>
      </c>
      <c r="I7" s="25">
        <f>IF($B7="","",SUMIFS('AR invoices'!$L$6:$L$65,'AR invoices'!$B$6:$B$65,$B7))</f>
        <v>31200</v>
      </c>
      <c r="J7" s="25">
        <f>IF($B7="","",SUMIFS('AR invoices'!$M$6:$M$65,'AR invoices'!$B$6:$B$65,$B7))</f>
        <v>0</v>
      </c>
      <c r="K7" s="25">
        <f>IF($B7="","",SUMIFS('AR invoices'!$N$6:$N$65,'AR invoices'!$B$6:$B$65,$B7))</f>
        <v>24900</v>
      </c>
      <c r="L7" s="25">
        <f>IF($B7="","",SUMIFS('AR invoices'!$O$6:$O$65,'AR invoices'!$B$6:$B$65,$B7))</f>
        <v>0</v>
      </c>
      <c r="M7" s="33">
        <f>IF($B7="","",SUM(I7:L7))</f>
        <v>56100</v>
      </c>
      <c r="N7" s="26">
        <f>IF($B7="","",IF(N(G7)&lt;=0,0,M7/G7))</f>
        <v>0.66865315852205</v>
      </c>
      <c r="O7" s="26">
        <f>IF($B7="","",IF(N(D7)=0,0,G7/D7))</f>
        <v>0.699166666666667</v>
      </c>
      <c r="P7" s="24" t="str">
        <f>IF($B7="","",IF(AND(N(D7)&gt;0,G7&gt;D7),"Over credit limit",IF(L7&gt;0,"Over 90 days",IF(K7&gt;0,"61-90 days",""))))</f>
        <v>61-90 days</v>
      </c>
      <c r="Q7" s="54">
        <f>IF(OR($B7="",N(M7)&lt;=0),"",M7+(1000-ROW())/10000000)</f>
        <v>56100.0000993</v>
      </c>
    </row>
    <row r="8">
      <c r="B8" s="50" t="inlineStr">
        <is>
          <t>Contractor C (Example)</t>
        </is>
      </c>
      <c r="C8" s="39" t="n">
        <v>60</v>
      </c>
      <c r="D8" s="41" t="n">
        <v>200000</v>
      </c>
      <c r="E8" s="50" t="inlineStr">
        <is>
          <t>Project accountant</t>
        </is>
      </c>
      <c r="F8" s="27">
        <f>IF($B8="","",COUNTIFS('AR invoices'!$B$6:$B$65,$B8,'AR invoices'!$H$6:$H$65,"&lt;&gt;0"))</f>
        <v>4</v>
      </c>
      <c r="G8" s="25">
        <f>IF($B8="","",SUMIFS('AR invoices'!$H$6:$H$65,'AR invoices'!$B$6:$B$65,$B8))</f>
        <v>239800</v>
      </c>
      <c r="H8" s="25">
        <f>IF($B8="","",SUMIFS('AR invoices'!$K$6:$K$65,'AR invoices'!$B$6:$B$65,$B8))</f>
        <v>96000</v>
      </c>
      <c r="I8" s="25">
        <f>IF($B8="","",SUMIFS('AR invoices'!$L$6:$L$65,'AR invoices'!$B$6:$B$65,$B8))</f>
        <v>44500</v>
      </c>
      <c r="J8" s="25">
        <f>IF($B8="","",SUMIFS('AR invoices'!$M$6:$M$65,'AR invoices'!$B$6:$B$65,$B8))</f>
        <v>0</v>
      </c>
      <c r="K8" s="25">
        <f>IF($B8="","",SUMIFS('AR invoices'!$N$6:$N$65,'AR invoices'!$B$6:$B$65,$B8))</f>
        <v>58300</v>
      </c>
      <c r="L8" s="25">
        <f>IF($B8="","",SUMIFS('AR invoices'!$O$6:$O$65,'AR invoices'!$B$6:$B$65,$B8))</f>
        <v>41000</v>
      </c>
      <c r="M8" s="33">
        <f>IF($B8="","",SUM(I8:L8))</f>
        <v>143800</v>
      </c>
      <c r="N8" s="26">
        <f>IF($B8="","",IF(N(G8)&lt;=0,0,M8/G8))</f>
        <v>0.599666388657214</v>
      </c>
      <c r="O8" s="26">
        <f>IF($B8="","",IF(N(D8)=0,0,G8/D8))</f>
        <v>1.199</v>
      </c>
      <c r="P8" s="24" t="str">
        <f>IF($B8="","",IF(AND(N(D8)&gt;0,G8&gt;D8),"Over credit limit",IF(L8&gt;0,"Over 90 days",IF(K8&gt;0,"61-90 days",""))))</f>
        <v>Over credit limit</v>
      </c>
      <c r="Q8" s="54">
        <f>IF(OR($B8="",N(M8)&lt;=0),"",M8+(1000-ROW())/10000000)</f>
        <v>143800.0000992</v>
      </c>
    </row>
    <row r="9">
      <c r="B9" s="50" t="inlineStr">
        <is>
          <t>Clinic Network D (Example)</t>
        </is>
      </c>
      <c r="C9" s="39" t="n">
        <v>30</v>
      </c>
      <c r="D9" s="41" t="n">
        <v>80000</v>
      </c>
      <c r="E9" s="50" t="inlineStr">
        <is>
          <t>Accounts payable team</t>
        </is>
      </c>
      <c r="F9" s="27">
        <f>IF($B9="","",COUNTIFS('AR invoices'!$B$6:$B$65,$B9,'AR invoices'!$H$6:$H$65,"&lt;&gt;0"))</f>
        <v>2</v>
      </c>
      <c r="G9" s="25">
        <f>IF($B9="","",SUMIFS('AR invoices'!$H$6:$H$65,'AR invoices'!$B$6:$B$65,$B9))</f>
        <v>39700</v>
      </c>
      <c r="H9" s="25">
        <f>IF($B9="","",SUMIFS('AR invoices'!$K$6:$K$65,'AR invoices'!$B$6:$B$65,$B9))</f>
        <v>18400</v>
      </c>
      <c r="I9" s="25">
        <f>IF($B9="","",SUMIFS('AR invoices'!$L$6:$L$65,'AR invoices'!$B$6:$B$65,$B9))</f>
        <v>0</v>
      </c>
      <c r="J9" s="25">
        <f>IF($B9="","",SUMIFS('AR invoices'!$M$6:$M$65,'AR invoices'!$B$6:$B$65,$B9))</f>
        <v>21300</v>
      </c>
      <c r="K9" s="25">
        <f>IF($B9="","",SUMIFS('AR invoices'!$N$6:$N$65,'AR invoices'!$B$6:$B$65,$B9))</f>
        <v>0</v>
      </c>
      <c r="L9" s="25">
        <f>IF($B9="","",SUMIFS('AR invoices'!$O$6:$O$65,'AR invoices'!$B$6:$B$65,$B9))</f>
        <v>0</v>
      </c>
      <c r="M9" s="33">
        <f>IF($B9="","",SUM(I9:L9))</f>
        <v>21300</v>
      </c>
      <c r="N9" s="26">
        <f>IF($B9="","",IF(N(G9)&lt;=0,0,M9/G9))</f>
        <v>0.536523929471033</v>
      </c>
      <c r="O9" s="26">
        <f>IF($B9="","",IF(N(D9)=0,0,G9/D9))</f>
        <v>0.49625</v>
      </c>
      <c r="P9" s="24">
        <f>IF($B9="","",IF(AND(N(D9)&gt;0,G9&gt;D9),"Over credit limit",IF(L9&gt;0,"Over 90 days",IF(K9&gt;0,"61-90 days",""))))</f>
        <v/>
      </c>
      <c r="Q9" s="54">
        <f>IF(OR($B9="",N(M9)&lt;=0),"",M9+(1000-ROW())/10000000)</f>
        <v>21300.0000991</v>
      </c>
    </row>
    <row r="10">
      <c r="B10" s="50" t="inlineStr">
        <is>
          <t>Distributor E (Example)</t>
        </is>
      </c>
      <c r="C10" s="39" t="n">
        <v>45</v>
      </c>
      <c r="D10" s="41" t="n">
        <v>100000</v>
      </c>
      <c r="E10" s="50" t="inlineStr">
        <is>
          <t>Owner / GM</t>
        </is>
      </c>
      <c r="F10" s="27">
        <f>IF($B10="","",COUNTIFS('AR invoices'!$B$6:$B$65,$B10,'AR invoices'!$H$6:$H$65,"&lt;&gt;0"))</f>
        <v>3</v>
      </c>
      <c r="G10" s="25">
        <f>IF($B10="","",SUMIFS('AR invoices'!$H$6:$H$65,'AR invoices'!$B$6:$B$65,$B10))</f>
        <v>75900</v>
      </c>
      <c r="H10" s="25">
        <f>IF($B10="","",SUMIFS('AR invoices'!$K$6:$K$65,'AR invoices'!$B$6:$B$65,$B10))</f>
        <v>33700</v>
      </c>
      <c r="I10" s="25">
        <f>IF($B10="","",SUMIFS('AR invoices'!$L$6:$L$65,'AR invoices'!$B$6:$B$65,$B10))</f>
        <v>19400</v>
      </c>
      <c r="J10" s="25">
        <f>IF($B10="","",SUMIFS('AR invoices'!$M$6:$M$65,'AR invoices'!$B$6:$B$65,$B10))</f>
        <v>0</v>
      </c>
      <c r="K10" s="25">
        <f>IF($B10="","",SUMIFS('AR invoices'!$N$6:$N$65,'AR invoices'!$B$6:$B$65,$B10))</f>
        <v>0</v>
      </c>
      <c r="L10" s="25">
        <f>IF($B10="","",SUMIFS('AR invoices'!$O$6:$O$65,'AR invoices'!$B$6:$B$65,$B10))</f>
        <v>22800</v>
      </c>
      <c r="M10" s="33">
        <f>IF($B10="","",SUM(I10:L10))</f>
        <v>42200</v>
      </c>
      <c r="N10" s="26">
        <f>IF($B10="","",IF(N(G10)&lt;=0,0,M10/G10))</f>
        <v>0.555994729907773</v>
      </c>
      <c r="O10" s="26">
        <f>IF($B10="","",IF(N(D10)=0,0,G10/D10))</f>
        <v>0.759</v>
      </c>
      <c r="P10" s="24" t="str">
        <f>IF($B10="","",IF(AND(N(D10)&gt;0,G10&gt;D10),"Over credit limit",IF(L10&gt;0,"Over 90 days",IF(K10&gt;0,"61-90 days",""))))</f>
        <v>Over 90 days</v>
      </c>
      <c r="Q10" s="54">
        <f>IF(OR($B10="",N(M10)&lt;=0),"",M10+(1000-ROW())/10000000)</f>
        <v>42200.000099</v>
      </c>
    </row>
    <row r="11">
      <c r="B11" s="50" t="inlineStr">
        <is>
          <t>School F (Example)</t>
        </is>
      </c>
      <c r="C11" s="39" t="n">
        <v>30</v>
      </c>
      <c r="D11" s="41" t="n">
        <v>60000</v>
      </c>
      <c r="E11" s="50" t="inlineStr">
        <is>
          <t>Bursar</t>
        </is>
      </c>
      <c r="F11" s="27">
        <f>IF($B11="","",COUNTIFS('AR invoices'!$B$6:$B$65,$B11,'AR invoices'!$H$6:$H$65,"&lt;&gt;0"))</f>
        <v>2</v>
      </c>
      <c r="G11" s="25">
        <f>IF($B11="","",SUMIFS('AR invoices'!$H$6:$H$65,'AR invoices'!$B$6:$B$65,$B11))</f>
        <v>26700</v>
      </c>
      <c r="H11" s="25">
        <f>IF($B11="","",SUMIFS('AR invoices'!$K$6:$K$65,'AR invoices'!$B$6:$B$65,$B11))</f>
        <v>12500</v>
      </c>
      <c r="I11" s="25">
        <f>IF($B11="","",SUMIFS('AR invoices'!$L$6:$L$65,'AR invoices'!$B$6:$B$65,$B11))</f>
        <v>0</v>
      </c>
      <c r="J11" s="25">
        <f>IF($B11="","",SUMIFS('AR invoices'!$M$6:$M$65,'AR invoices'!$B$6:$B$65,$B11))</f>
        <v>0</v>
      </c>
      <c r="K11" s="25">
        <f>IF($B11="","",SUMIFS('AR invoices'!$N$6:$N$65,'AR invoices'!$B$6:$B$65,$B11))</f>
        <v>0</v>
      </c>
      <c r="L11" s="25">
        <f>IF($B11="","",SUMIFS('AR invoices'!$O$6:$O$65,'AR invoices'!$B$6:$B$65,$B11))</f>
        <v>14200</v>
      </c>
      <c r="M11" s="33">
        <f>IF($B11="","",SUM(I11:L11))</f>
        <v>14200</v>
      </c>
      <c r="N11" s="26">
        <f>IF($B11="","",IF(N(G11)&lt;=0,0,M11/G11))</f>
        <v>0.531835205992509</v>
      </c>
      <c r="O11" s="26">
        <f>IF($B11="","",IF(N(D11)=0,0,G11/D11))</f>
        <v>0.445</v>
      </c>
      <c r="P11" s="24" t="str">
        <f>IF($B11="","",IF(AND(N(D11)&gt;0,G11&gt;D11),"Over credit limit",IF(L11&gt;0,"Over 90 days",IF(K11&gt;0,"61-90 days",""))))</f>
        <v>Over 90 days</v>
      </c>
      <c r="Q11" s="54">
        <f>IF(OR($B11="",N(M11)&lt;=0),"",M11+(1000-ROW())/10000000)</f>
        <v>14200.0000989</v>
      </c>
    </row>
    <row r="12">
      <c r="B12" s="50" t="inlineStr">
        <is>
          <t>Restaurant Group G (Example)</t>
        </is>
      </c>
      <c r="C12" s="39" t="n">
        <v>30</v>
      </c>
      <c r="D12" s="41" t="n">
        <v>50000</v>
      </c>
      <c r="E12" s="50" t="inlineStr">
        <is>
          <t>Finance office</t>
        </is>
      </c>
      <c r="F12" s="27">
        <f>IF($B12="","",COUNTIFS('AR invoices'!$B$6:$B$65,$B12,'AR invoices'!$H$6:$H$65,"&lt;&gt;0"))</f>
        <v>3</v>
      </c>
      <c r="G12" s="25">
        <f>IF($B12="","",SUMIFS('AR invoices'!$H$6:$H$65,'AR invoices'!$B$6:$B$65,$B12))</f>
        <v>25950</v>
      </c>
      <c r="H12" s="25">
        <f>IF($B12="","",SUMIFS('AR invoices'!$K$6:$K$65,'AR invoices'!$B$6:$B$65,$B12))</f>
        <v>8750</v>
      </c>
      <c r="I12" s="25">
        <f>IF($B12="","",SUMIFS('AR invoices'!$L$6:$L$65,'AR invoices'!$B$6:$B$65,$B12))</f>
        <v>9300</v>
      </c>
      <c r="J12" s="25">
        <f>IF($B12="","",SUMIFS('AR invoices'!$M$6:$M$65,'AR invoices'!$B$6:$B$65,$B12))</f>
        <v>0</v>
      </c>
      <c r="K12" s="25">
        <f>IF($B12="","",SUMIFS('AR invoices'!$N$6:$N$65,'AR invoices'!$B$6:$B$65,$B12))</f>
        <v>7900</v>
      </c>
      <c r="L12" s="25">
        <f>IF($B12="","",SUMIFS('AR invoices'!$O$6:$O$65,'AR invoices'!$B$6:$B$65,$B12))</f>
        <v>0</v>
      </c>
      <c r="M12" s="33">
        <f>IF($B12="","",SUM(I12:L12))</f>
        <v>17200</v>
      </c>
      <c r="N12" s="26">
        <f>IF($B12="","",IF(N(G12)&lt;=0,0,M12/G12))</f>
        <v>0.662813102119461</v>
      </c>
      <c r="O12" s="26">
        <f>IF($B12="","",IF(N(D12)=0,0,G12/D12))</f>
        <v>0.519</v>
      </c>
      <c r="P12" s="24" t="str">
        <f>IF($B12="","",IF(AND(N(D12)&gt;0,G12&gt;D12),"Over credit limit",IF(L12&gt;0,"Over 90 days",IF(K12&gt;0,"61-90 days",""))))</f>
        <v>61-90 days</v>
      </c>
      <c r="Q12" s="54">
        <f>IF(OR($B12="",N(M12)&lt;=0),"",M12+(1000-ROW())/10000000)</f>
        <v>17200.0000988</v>
      </c>
    </row>
    <row r="13">
      <c r="B13" s="50" t="inlineStr">
        <is>
          <t>Online Store H (Example)</t>
        </is>
      </c>
      <c r="C13" s="39" t="n">
        <v>15</v>
      </c>
      <c r="D13" s="41" t="n">
        <v>40000</v>
      </c>
      <c r="E13" s="50" t="inlineStr">
        <is>
          <t>Owner / GM</t>
        </is>
      </c>
      <c r="F13" s="27">
        <f>IF($B13="","",COUNTIFS('AR invoices'!$B$6:$B$65,$B13,'AR invoices'!$H$6:$H$65,"&lt;&gt;0"))</f>
        <v>2</v>
      </c>
      <c r="G13" s="25">
        <f>IF($B13="","",SUMIFS('AR invoices'!$H$6:$H$65,'AR invoices'!$B$6:$B$65,$B13))</f>
        <v>12250</v>
      </c>
      <c r="H13" s="25">
        <f>IF($B13="","",SUMIFS('AR invoices'!$K$6:$K$65,'AR invoices'!$B$6:$B$65,$B13))</f>
        <v>6400</v>
      </c>
      <c r="I13" s="25">
        <f>IF($B13="","",SUMIFS('AR invoices'!$L$6:$L$65,'AR invoices'!$B$6:$B$65,$B13))</f>
        <v>5850</v>
      </c>
      <c r="J13" s="25">
        <f>IF($B13="","",SUMIFS('AR invoices'!$M$6:$M$65,'AR invoices'!$B$6:$B$65,$B13))</f>
        <v>0</v>
      </c>
      <c r="K13" s="25">
        <f>IF($B13="","",SUMIFS('AR invoices'!$N$6:$N$65,'AR invoices'!$B$6:$B$65,$B13))</f>
        <v>0</v>
      </c>
      <c r="L13" s="25">
        <f>IF($B13="","",SUMIFS('AR invoices'!$O$6:$O$65,'AR invoices'!$B$6:$B$65,$B13))</f>
        <v>0</v>
      </c>
      <c r="M13" s="33">
        <f>IF($B13="","",SUM(I13:L13))</f>
        <v>5850</v>
      </c>
      <c r="N13" s="26">
        <f>IF($B13="","",IF(N(G13)&lt;=0,0,M13/G13))</f>
        <v>0.477551020408163</v>
      </c>
      <c r="O13" s="26">
        <f>IF($B13="","",IF(N(D13)=0,0,G13/D13))</f>
        <v>0.30625</v>
      </c>
      <c r="P13" s="24">
        <f>IF($B13="","",IF(AND(N(D13)&gt;0,G13&gt;D13),"Over credit limit",IF(L13&gt;0,"Over 90 days",IF(K13&gt;0,"61-90 days",""))))</f>
        <v/>
      </c>
      <c r="Q13" s="54">
        <f>IF(OR($B13="",N(M13)&lt;=0),"",M13+(1000-ROW())/10000000)</f>
        <v>5850.0000987</v>
      </c>
    </row>
    <row r="14">
      <c r="B14" s="50" t="n"/>
      <c r="C14" s="39" t="n"/>
      <c r="D14" s="41" t="n"/>
      <c r="E14" s="50" t="n"/>
      <c r="F14" s="27">
        <f>IF($B14="","",COUNTIFS('AR invoices'!$B$6:$B$65,$B14,'AR invoices'!$H$6:$H$65,"&lt;&gt;0"))</f>
        <v/>
      </c>
      <c r="G14" s="25">
        <f>IF($B14="","",SUMIFS('AR invoices'!$H$6:$H$65,'AR invoices'!$B$6:$B$65,$B14))</f>
        <v/>
      </c>
      <c r="H14" s="25">
        <f>IF($B14="","",SUMIFS('AR invoices'!$K$6:$K$65,'AR invoices'!$B$6:$B$65,$B14))</f>
        <v/>
      </c>
      <c r="I14" s="25">
        <f>IF($B14="","",SUMIFS('AR invoices'!$L$6:$L$65,'AR invoices'!$B$6:$B$65,$B14))</f>
        <v/>
      </c>
      <c r="J14" s="25">
        <f>IF($B14="","",SUMIFS('AR invoices'!$M$6:$M$65,'AR invoices'!$B$6:$B$65,$B14))</f>
        <v/>
      </c>
      <c r="K14" s="25">
        <f>IF($B14="","",SUMIFS('AR invoices'!$N$6:$N$65,'AR invoices'!$B$6:$B$65,$B14))</f>
        <v/>
      </c>
      <c r="L14" s="25">
        <f>IF($B14="","",SUMIFS('AR invoices'!$O$6:$O$65,'AR invoices'!$B$6:$B$65,$B14))</f>
        <v/>
      </c>
      <c r="M14" s="33">
        <f>IF($B14="","",SUM(I14:L14))</f>
        <v/>
      </c>
      <c r="N14" s="26">
        <f>IF($B14="","",IF(N(G14)&lt;=0,0,M14/G14))</f>
        <v/>
      </c>
      <c r="O14" s="26">
        <f>IF($B14="","",IF(N(D14)=0,0,G14/D14))</f>
        <v/>
      </c>
      <c r="P14" s="24">
        <f>IF($B14="","",IF(AND(N(D14)&gt;0,G14&gt;D14),"Over credit limit",IF(L14&gt;0,"Over 90 days",IF(K14&gt;0,"61-90 days",""))))</f>
        <v/>
      </c>
      <c r="Q14" s="54">
        <f>IF(OR($B14="",N(M14)&lt;=0),"",M14+(1000-ROW())/10000000)</f>
        <v/>
      </c>
    </row>
    <row r="15">
      <c r="B15" s="50" t="n"/>
      <c r="C15" s="39" t="n"/>
      <c r="D15" s="41" t="n"/>
      <c r="E15" s="50" t="n"/>
      <c r="F15" s="27">
        <f>IF($B15="","",COUNTIFS('AR invoices'!$B$6:$B$65,$B15,'AR invoices'!$H$6:$H$65,"&lt;&gt;0"))</f>
        <v/>
      </c>
      <c r="G15" s="25">
        <f>IF($B15="","",SUMIFS('AR invoices'!$H$6:$H$65,'AR invoices'!$B$6:$B$65,$B15))</f>
        <v/>
      </c>
      <c r="H15" s="25">
        <f>IF($B15="","",SUMIFS('AR invoices'!$K$6:$K$65,'AR invoices'!$B$6:$B$65,$B15))</f>
        <v/>
      </c>
      <c r="I15" s="25">
        <f>IF($B15="","",SUMIFS('AR invoices'!$L$6:$L$65,'AR invoices'!$B$6:$B$65,$B15))</f>
        <v/>
      </c>
      <c r="J15" s="25">
        <f>IF($B15="","",SUMIFS('AR invoices'!$M$6:$M$65,'AR invoices'!$B$6:$B$65,$B15))</f>
        <v/>
      </c>
      <c r="K15" s="25">
        <f>IF($B15="","",SUMIFS('AR invoices'!$N$6:$N$65,'AR invoices'!$B$6:$B$65,$B15))</f>
        <v/>
      </c>
      <c r="L15" s="25">
        <f>IF($B15="","",SUMIFS('AR invoices'!$O$6:$O$65,'AR invoices'!$B$6:$B$65,$B15))</f>
        <v/>
      </c>
      <c r="M15" s="33">
        <f>IF($B15="","",SUM(I15:L15))</f>
        <v/>
      </c>
      <c r="N15" s="26">
        <f>IF($B15="","",IF(N(G15)&lt;=0,0,M15/G15))</f>
        <v/>
      </c>
      <c r="O15" s="26">
        <f>IF($B15="","",IF(N(D15)=0,0,G15/D15))</f>
        <v/>
      </c>
      <c r="P15" s="24">
        <f>IF($B15="","",IF(AND(N(D15)&gt;0,G15&gt;D15),"Over credit limit",IF(L15&gt;0,"Over 90 days",IF(K15&gt;0,"61-90 days",""))))</f>
        <v/>
      </c>
      <c r="Q15" s="54">
        <f>IF(OR($B15="",N(M15)&lt;=0),"",M15+(1000-ROW())/10000000)</f>
        <v/>
      </c>
    </row>
    <row r="16">
      <c r="B16" s="50" t="n"/>
      <c r="C16" s="39" t="n"/>
      <c r="D16" s="41" t="n"/>
      <c r="E16" s="50" t="n"/>
      <c r="F16" s="27">
        <f>IF($B16="","",COUNTIFS('AR invoices'!$B$6:$B$65,$B16,'AR invoices'!$H$6:$H$65,"&lt;&gt;0"))</f>
        <v/>
      </c>
      <c r="G16" s="25">
        <f>IF($B16="","",SUMIFS('AR invoices'!$H$6:$H$65,'AR invoices'!$B$6:$B$65,$B16))</f>
        <v/>
      </c>
      <c r="H16" s="25">
        <f>IF($B16="","",SUMIFS('AR invoices'!$K$6:$K$65,'AR invoices'!$B$6:$B$65,$B16))</f>
        <v/>
      </c>
      <c r="I16" s="25">
        <f>IF($B16="","",SUMIFS('AR invoices'!$L$6:$L$65,'AR invoices'!$B$6:$B$65,$B16))</f>
        <v/>
      </c>
      <c r="J16" s="25">
        <f>IF($B16="","",SUMIFS('AR invoices'!$M$6:$M$65,'AR invoices'!$B$6:$B$65,$B16))</f>
        <v/>
      </c>
      <c r="K16" s="25">
        <f>IF($B16="","",SUMIFS('AR invoices'!$N$6:$N$65,'AR invoices'!$B$6:$B$65,$B16))</f>
        <v/>
      </c>
      <c r="L16" s="25">
        <f>IF($B16="","",SUMIFS('AR invoices'!$O$6:$O$65,'AR invoices'!$B$6:$B$65,$B16))</f>
        <v/>
      </c>
      <c r="M16" s="33">
        <f>IF($B16="","",SUM(I16:L16))</f>
        <v/>
      </c>
      <c r="N16" s="26">
        <f>IF($B16="","",IF(N(G16)&lt;=0,0,M16/G16))</f>
        <v/>
      </c>
      <c r="O16" s="26">
        <f>IF($B16="","",IF(N(D16)=0,0,G16/D16))</f>
        <v/>
      </c>
      <c r="P16" s="24">
        <f>IF($B16="","",IF(AND(N(D16)&gt;0,G16&gt;D16),"Over credit limit",IF(L16&gt;0,"Over 90 days",IF(K16&gt;0,"61-90 days",""))))</f>
        <v/>
      </c>
      <c r="Q16" s="54">
        <f>IF(OR($B16="",N(M16)&lt;=0),"",M16+(1000-ROW())/10000000)</f>
        <v/>
      </c>
    </row>
    <row r="17">
      <c r="B17" s="50" t="n"/>
      <c r="C17" s="39" t="n"/>
      <c r="D17" s="41" t="n"/>
      <c r="E17" s="50" t="n"/>
      <c r="F17" s="27">
        <f>IF($B17="","",COUNTIFS('AR invoices'!$B$6:$B$65,$B17,'AR invoices'!$H$6:$H$65,"&lt;&gt;0"))</f>
        <v/>
      </c>
      <c r="G17" s="25">
        <f>IF($B17="","",SUMIFS('AR invoices'!$H$6:$H$65,'AR invoices'!$B$6:$B$65,$B17))</f>
        <v/>
      </c>
      <c r="H17" s="25">
        <f>IF($B17="","",SUMIFS('AR invoices'!$K$6:$K$65,'AR invoices'!$B$6:$B$65,$B17))</f>
        <v/>
      </c>
      <c r="I17" s="25">
        <f>IF($B17="","",SUMIFS('AR invoices'!$L$6:$L$65,'AR invoices'!$B$6:$B$65,$B17))</f>
        <v/>
      </c>
      <c r="J17" s="25">
        <f>IF($B17="","",SUMIFS('AR invoices'!$M$6:$M$65,'AR invoices'!$B$6:$B$65,$B17))</f>
        <v/>
      </c>
      <c r="K17" s="25">
        <f>IF($B17="","",SUMIFS('AR invoices'!$N$6:$N$65,'AR invoices'!$B$6:$B$65,$B17))</f>
        <v/>
      </c>
      <c r="L17" s="25">
        <f>IF($B17="","",SUMIFS('AR invoices'!$O$6:$O$65,'AR invoices'!$B$6:$B$65,$B17))</f>
        <v/>
      </c>
      <c r="M17" s="33">
        <f>IF($B17="","",SUM(I17:L17))</f>
        <v/>
      </c>
      <c r="N17" s="26">
        <f>IF($B17="","",IF(N(G17)&lt;=0,0,M17/G17))</f>
        <v/>
      </c>
      <c r="O17" s="26">
        <f>IF($B17="","",IF(N(D17)=0,0,G17/D17))</f>
        <v/>
      </c>
      <c r="P17" s="24">
        <f>IF($B17="","",IF(AND(N(D17)&gt;0,G17&gt;D17),"Over credit limit",IF(L17&gt;0,"Over 90 days",IF(K17&gt;0,"61-90 days",""))))</f>
        <v/>
      </c>
      <c r="Q17" s="54">
        <f>IF(OR($B17="",N(M17)&lt;=0),"",M17+(1000-ROW())/10000000)</f>
        <v/>
      </c>
    </row>
    <row r="18">
      <c r="B18" s="50" t="n"/>
      <c r="C18" s="39" t="n"/>
      <c r="D18" s="41" t="n"/>
      <c r="E18" s="50" t="n"/>
      <c r="F18" s="27">
        <f>IF($B18="","",COUNTIFS('AR invoices'!$B$6:$B$65,$B18,'AR invoices'!$H$6:$H$65,"&lt;&gt;0"))</f>
        <v/>
      </c>
      <c r="G18" s="25">
        <f>IF($B18="","",SUMIFS('AR invoices'!$H$6:$H$65,'AR invoices'!$B$6:$B$65,$B18))</f>
        <v/>
      </c>
      <c r="H18" s="25">
        <f>IF($B18="","",SUMIFS('AR invoices'!$K$6:$K$65,'AR invoices'!$B$6:$B$65,$B18))</f>
        <v/>
      </c>
      <c r="I18" s="25">
        <f>IF($B18="","",SUMIFS('AR invoices'!$L$6:$L$65,'AR invoices'!$B$6:$B$65,$B18))</f>
        <v/>
      </c>
      <c r="J18" s="25">
        <f>IF($B18="","",SUMIFS('AR invoices'!$M$6:$M$65,'AR invoices'!$B$6:$B$65,$B18))</f>
        <v/>
      </c>
      <c r="K18" s="25">
        <f>IF($B18="","",SUMIFS('AR invoices'!$N$6:$N$65,'AR invoices'!$B$6:$B$65,$B18))</f>
        <v/>
      </c>
      <c r="L18" s="25">
        <f>IF($B18="","",SUMIFS('AR invoices'!$O$6:$O$65,'AR invoices'!$B$6:$B$65,$B18))</f>
        <v/>
      </c>
      <c r="M18" s="33">
        <f>IF($B18="","",SUM(I18:L18))</f>
        <v/>
      </c>
      <c r="N18" s="26">
        <f>IF($B18="","",IF(N(G18)&lt;=0,0,M18/G18))</f>
        <v/>
      </c>
      <c r="O18" s="26">
        <f>IF($B18="","",IF(N(D18)=0,0,G18/D18))</f>
        <v/>
      </c>
      <c r="P18" s="24">
        <f>IF($B18="","",IF(AND(N(D18)&gt;0,G18&gt;D18),"Over credit limit",IF(L18&gt;0,"Over 90 days",IF(K18&gt;0,"61-90 days",""))))</f>
        <v/>
      </c>
      <c r="Q18" s="54">
        <f>IF(OR($B18="",N(M18)&lt;=0),"",M18+(1000-ROW())/10000000)</f>
        <v/>
      </c>
    </row>
    <row r="19">
      <c r="B19" s="50" t="n"/>
      <c r="C19" s="39" t="n"/>
      <c r="D19" s="41" t="n"/>
      <c r="E19" s="50" t="n"/>
      <c r="F19" s="27">
        <f>IF($B19="","",COUNTIFS('AR invoices'!$B$6:$B$65,$B19,'AR invoices'!$H$6:$H$65,"&lt;&gt;0"))</f>
        <v/>
      </c>
      <c r="G19" s="25">
        <f>IF($B19="","",SUMIFS('AR invoices'!$H$6:$H$65,'AR invoices'!$B$6:$B$65,$B19))</f>
        <v/>
      </c>
      <c r="H19" s="25">
        <f>IF($B19="","",SUMIFS('AR invoices'!$K$6:$K$65,'AR invoices'!$B$6:$B$65,$B19))</f>
        <v/>
      </c>
      <c r="I19" s="25">
        <f>IF($B19="","",SUMIFS('AR invoices'!$L$6:$L$65,'AR invoices'!$B$6:$B$65,$B19))</f>
        <v/>
      </c>
      <c r="J19" s="25">
        <f>IF($B19="","",SUMIFS('AR invoices'!$M$6:$M$65,'AR invoices'!$B$6:$B$65,$B19))</f>
        <v/>
      </c>
      <c r="K19" s="25">
        <f>IF($B19="","",SUMIFS('AR invoices'!$N$6:$N$65,'AR invoices'!$B$6:$B$65,$B19))</f>
        <v/>
      </c>
      <c r="L19" s="25">
        <f>IF($B19="","",SUMIFS('AR invoices'!$O$6:$O$65,'AR invoices'!$B$6:$B$65,$B19))</f>
        <v/>
      </c>
      <c r="M19" s="33">
        <f>IF($B19="","",SUM(I19:L19))</f>
        <v/>
      </c>
      <c r="N19" s="26">
        <f>IF($B19="","",IF(N(G19)&lt;=0,0,M19/G19))</f>
        <v/>
      </c>
      <c r="O19" s="26">
        <f>IF($B19="","",IF(N(D19)=0,0,G19/D19))</f>
        <v/>
      </c>
      <c r="P19" s="24">
        <f>IF($B19="","",IF(AND(N(D19)&gt;0,G19&gt;D19),"Over credit limit",IF(L19&gt;0,"Over 90 days",IF(K19&gt;0,"61-90 days",""))))</f>
        <v/>
      </c>
      <c r="Q19" s="54">
        <f>IF(OR($B19="",N(M19)&lt;=0),"",M19+(1000-ROW())/10000000)</f>
        <v/>
      </c>
    </row>
    <row r="20">
      <c r="B20" s="50" t="n"/>
      <c r="C20" s="39" t="n"/>
      <c r="D20" s="41" t="n"/>
      <c r="E20" s="50" t="n"/>
      <c r="F20" s="27">
        <f>IF($B20="","",COUNTIFS('AR invoices'!$B$6:$B$65,$B20,'AR invoices'!$H$6:$H$65,"&lt;&gt;0"))</f>
        <v/>
      </c>
      <c r="G20" s="25">
        <f>IF($B20="","",SUMIFS('AR invoices'!$H$6:$H$65,'AR invoices'!$B$6:$B$65,$B20))</f>
        <v/>
      </c>
      <c r="H20" s="25">
        <f>IF($B20="","",SUMIFS('AR invoices'!$K$6:$K$65,'AR invoices'!$B$6:$B$65,$B20))</f>
        <v/>
      </c>
      <c r="I20" s="25">
        <f>IF($B20="","",SUMIFS('AR invoices'!$L$6:$L$65,'AR invoices'!$B$6:$B$65,$B20))</f>
        <v/>
      </c>
      <c r="J20" s="25">
        <f>IF($B20="","",SUMIFS('AR invoices'!$M$6:$M$65,'AR invoices'!$B$6:$B$65,$B20))</f>
        <v/>
      </c>
      <c r="K20" s="25">
        <f>IF($B20="","",SUMIFS('AR invoices'!$N$6:$N$65,'AR invoices'!$B$6:$B$65,$B20))</f>
        <v/>
      </c>
      <c r="L20" s="25">
        <f>IF($B20="","",SUMIFS('AR invoices'!$O$6:$O$65,'AR invoices'!$B$6:$B$65,$B20))</f>
        <v/>
      </c>
      <c r="M20" s="33">
        <f>IF($B20="","",SUM(I20:L20))</f>
        <v/>
      </c>
      <c r="N20" s="26">
        <f>IF($B20="","",IF(N(G20)&lt;=0,0,M20/G20))</f>
        <v/>
      </c>
      <c r="O20" s="26">
        <f>IF($B20="","",IF(N(D20)=0,0,G20/D20))</f>
        <v/>
      </c>
      <c r="P20" s="24">
        <f>IF($B20="","",IF(AND(N(D20)&gt;0,G20&gt;D20),"Over credit limit",IF(L20&gt;0,"Over 90 days",IF(K20&gt;0,"61-90 days",""))))</f>
        <v/>
      </c>
      <c r="Q20" s="54">
        <f>IF(OR($B20="",N(M20)&lt;=0),"",M20+(1000-ROW())/10000000)</f>
        <v/>
      </c>
    </row>
    <row r="21">
      <c r="B21" s="50" t="n"/>
      <c r="C21" s="39" t="n"/>
      <c r="D21" s="41" t="n"/>
      <c r="E21" s="50" t="n"/>
      <c r="F21" s="27">
        <f>IF($B21="","",COUNTIFS('AR invoices'!$B$6:$B$65,$B21,'AR invoices'!$H$6:$H$65,"&lt;&gt;0"))</f>
        <v/>
      </c>
      <c r="G21" s="25">
        <f>IF($B21="","",SUMIFS('AR invoices'!$H$6:$H$65,'AR invoices'!$B$6:$B$65,$B21))</f>
        <v/>
      </c>
      <c r="H21" s="25">
        <f>IF($B21="","",SUMIFS('AR invoices'!$K$6:$K$65,'AR invoices'!$B$6:$B$65,$B21))</f>
        <v/>
      </c>
      <c r="I21" s="25">
        <f>IF($B21="","",SUMIFS('AR invoices'!$L$6:$L$65,'AR invoices'!$B$6:$B$65,$B21))</f>
        <v/>
      </c>
      <c r="J21" s="25">
        <f>IF($B21="","",SUMIFS('AR invoices'!$M$6:$M$65,'AR invoices'!$B$6:$B$65,$B21))</f>
        <v/>
      </c>
      <c r="K21" s="25">
        <f>IF($B21="","",SUMIFS('AR invoices'!$N$6:$N$65,'AR invoices'!$B$6:$B$65,$B21))</f>
        <v/>
      </c>
      <c r="L21" s="25">
        <f>IF($B21="","",SUMIFS('AR invoices'!$O$6:$O$65,'AR invoices'!$B$6:$B$65,$B21))</f>
        <v/>
      </c>
      <c r="M21" s="33">
        <f>IF($B21="","",SUM(I21:L21))</f>
        <v/>
      </c>
      <c r="N21" s="26">
        <f>IF($B21="","",IF(N(G21)&lt;=0,0,M21/G21))</f>
        <v/>
      </c>
      <c r="O21" s="26">
        <f>IF($B21="","",IF(N(D21)=0,0,G21/D21))</f>
        <v/>
      </c>
      <c r="P21" s="24">
        <f>IF($B21="","",IF(AND(N(D21)&gt;0,G21&gt;D21),"Over credit limit",IF(L21&gt;0,"Over 90 days",IF(K21&gt;0,"61-90 days",""))))</f>
        <v/>
      </c>
      <c r="Q21" s="54">
        <f>IF(OR($B21="",N(M21)&lt;=0),"",M21+(1000-ROW())/10000000)</f>
        <v/>
      </c>
    </row>
    <row r="22">
      <c r="B22" s="50" t="n"/>
      <c r="C22" s="39" t="n"/>
      <c r="D22" s="41" t="n"/>
      <c r="E22" s="50" t="n"/>
      <c r="F22" s="27">
        <f>IF($B22="","",COUNTIFS('AR invoices'!$B$6:$B$65,$B22,'AR invoices'!$H$6:$H$65,"&lt;&gt;0"))</f>
        <v/>
      </c>
      <c r="G22" s="25">
        <f>IF($B22="","",SUMIFS('AR invoices'!$H$6:$H$65,'AR invoices'!$B$6:$B$65,$B22))</f>
        <v/>
      </c>
      <c r="H22" s="25">
        <f>IF($B22="","",SUMIFS('AR invoices'!$K$6:$K$65,'AR invoices'!$B$6:$B$65,$B22))</f>
        <v/>
      </c>
      <c r="I22" s="25">
        <f>IF($B22="","",SUMIFS('AR invoices'!$L$6:$L$65,'AR invoices'!$B$6:$B$65,$B22))</f>
        <v/>
      </c>
      <c r="J22" s="25">
        <f>IF($B22="","",SUMIFS('AR invoices'!$M$6:$M$65,'AR invoices'!$B$6:$B$65,$B22))</f>
        <v/>
      </c>
      <c r="K22" s="25">
        <f>IF($B22="","",SUMIFS('AR invoices'!$N$6:$N$65,'AR invoices'!$B$6:$B$65,$B22))</f>
        <v/>
      </c>
      <c r="L22" s="25">
        <f>IF($B22="","",SUMIFS('AR invoices'!$O$6:$O$65,'AR invoices'!$B$6:$B$65,$B22))</f>
        <v/>
      </c>
      <c r="M22" s="33">
        <f>IF($B22="","",SUM(I22:L22))</f>
        <v/>
      </c>
      <c r="N22" s="26">
        <f>IF($B22="","",IF(N(G22)&lt;=0,0,M22/G22))</f>
        <v/>
      </c>
      <c r="O22" s="26">
        <f>IF($B22="","",IF(N(D22)=0,0,G22/D22))</f>
        <v/>
      </c>
      <c r="P22" s="24">
        <f>IF($B22="","",IF(AND(N(D22)&gt;0,G22&gt;D22),"Over credit limit",IF(L22&gt;0,"Over 90 days",IF(K22&gt;0,"61-90 days",""))))</f>
        <v/>
      </c>
      <c r="Q22" s="54">
        <f>IF(OR($B22="",N(M22)&lt;=0),"",M22+(1000-ROW())/10000000)</f>
        <v/>
      </c>
    </row>
    <row r="23">
      <c r="B23" s="50" t="n"/>
      <c r="C23" s="39" t="n"/>
      <c r="D23" s="41" t="n"/>
      <c r="E23" s="50" t="n"/>
      <c r="F23" s="27">
        <f>IF($B23="","",COUNTIFS('AR invoices'!$B$6:$B$65,$B23,'AR invoices'!$H$6:$H$65,"&lt;&gt;0"))</f>
        <v/>
      </c>
      <c r="G23" s="25">
        <f>IF($B23="","",SUMIFS('AR invoices'!$H$6:$H$65,'AR invoices'!$B$6:$B$65,$B23))</f>
        <v/>
      </c>
      <c r="H23" s="25">
        <f>IF($B23="","",SUMIFS('AR invoices'!$K$6:$K$65,'AR invoices'!$B$6:$B$65,$B23))</f>
        <v/>
      </c>
      <c r="I23" s="25">
        <f>IF($B23="","",SUMIFS('AR invoices'!$L$6:$L$65,'AR invoices'!$B$6:$B$65,$B23))</f>
        <v/>
      </c>
      <c r="J23" s="25">
        <f>IF($B23="","",SUMIFS('AR invoices'!$M$6:$M$65,'AR invoices'!$B$6:$B$65,$B23))</f>
        <v/>
      </c>
      <c r="K23" s="25">
        <f>IF($B23="","",SUMIFS('AR invoices'!$N$6:$N$65,'AR invoices'!$B$6:$B$65,$B23))</f>
        <v/>
      </c>
      <c r="L23" s="25">
        <f>IF($B23="","",SUMIFS('AR invoices'!$O$6:$O$65,'AR invoices'!$B$6:$B$65,$B23))</f>
        <v/>
      </c>
      <c r="M23" s="33">
        <f>IF($B23="","",SUM(I23:L23))</f>
        <v/>
      </c>
      <c r="N23" s="26">
        <f>IF($B23="","",IF(N(G23)&lt;=0,0,M23/G23))</f>
        <v/>
      </c>
      <c r="O23" s="26">
        <f>IF($B23="","",IF(N(D23)=0,0,G23/D23))</f>
        <v/>
      </c>
      <c r="P23" s="24">
        <f>IF($B23="","",IF(AND(N(D23)&gt;0,G23&gt;D23),"Over credit limit",IF(L23&gt;0,"Over 90 days",IF(K23&gt;0,"61-90 days",""))))</f>
        <v/>
      </c>
      <c r="Q23" s="54">
        <f>IF(OR($B23="",N(M23)&lt;=0),"",M23+(1000-ROW())/10000000)</f>
        <v/>
      </c>
    </row>
    <row r="24">
      <c r="B24" s="50" t="n"/>
      <c r="C24" s="39" t="n"/>
      <c r="D24" s="41" t="n"/>
      <c r="E24" s="50" t="n"/>
      <c r="F24" s="27">
        <f>IF($B24="","",COUNTIFS('AR invoices'!$B$6:$B$65,$B24,'AR invoices'!$H$6:$H$65,"&lt;&gt;0"))</f>
        <v/>
      </c>
      <c r="G24" s="25">
        <f>IF($B24="","",SUMIFS('AR invoices'!$H$6:$H$65,'AR invoices'!$B$6:$B$65,$B24))</f>
        <v/>
      </c>
      <c r="H24" s="25">
        <f>IF($B24="","",SUMIFS('AR invoices'!$K$6:$K$65,'AR invoices'!$B$6:$B$65,$B24))</f>
        <v/>
      </c>
      <c r="I24" s="25">
        <f>IF($B24="","",SUMIFS('AR invoices'!$L$6:$L$65,'AR invoices'!$B$6:$B$65,$B24))</f>
        <v/>
      </c>
      <c r="J24" s="25">
        <f>IF($B24="","",SUMIFS('AR invoices'!$M$6:$M$65,'AR invoices'!$B$6:$B$65,$B24))</f>
        <v/>
      </c>
      <c r="K24" s="25">
        <f>IF($B24="","",SUMIFS('AR invoices'!$N$6:$N$65,'AR invoices'!$B$6:$B$65,$B24))</f>
        <v/>
      </c>
      <c r="L24" s="25">
        <f>IF($B24="","",SUMIFS('AR invoices'!$O$6:$O$65,'AR invoices'!$B$6:$B$65,$B24))</f>
        <v/>
      </c>
      <c r="M24" s="33">
        <f>IF($B24="","",SUM(I24:L24))</f>
        <v/>
      </c>
      <c r="N24" s="26">
        <f>IF($B24="","",IF(N(G24)&lt;=0,0,M24/G24))</f>
        <v/>
      </c>
      <c r="O24" s="26">
        <f>IF($B24="","",IF(N(D24)=0,0,G24/D24))</f>
        <v/>
      </c>
      <c r="P24" s="24">
        <f>IF($B24="","",IF(AND(N(D24)&gt;0,G24&gt;D24),"Over credit limit",IF(L24&gt;0,"Over 90 days",IF(K24&gt;0,"61-90 days",""))))</f>
        <v/>
      </c>
      <c r="Q24" s="54">
        <f>IF(OR($B24="",N(M24)&lt;=0),"",M24+(1000-ROW())/10000000)</f>
        <v/>
      </c>
    </row>
    <row r="25">
      <c r="B25" s="50" t="n"/>
      <c r="C25" s="39" t="n"/>
      <c r="D25" s="41" t="n"/>
      <c r="E25" s="50" t="n"/>
      <c r="F25" s="27">
        <f>IF($B25="","",COUNTIFS('AR invoices'!$B$6:$B$65,$B25,'AR invoices'!$H$6:$H$65,"&lt;&gt;0"))</f>
        <v/>
      </c>
      <c r="G25" s="25">
        <f>IF($B25="","",SUMIFS('AR invoices'!$H$6:$H$65,'AR invoices'!$B$6:$B$65,$B25))</f>
        <v/>
      </c>
      <c r="H25" s="25">
        <f>IF($B25="","",SUMIFS('AR invoices'!$K$6:$K$65,'AR invoices'!$B$6:$B$65,$B25))</f>
        <v/>
      </c>
      <c r="I25" s="25">
        <f>IF($B25="","",SUMIFS('AR invoices'!$L$6:$L$65,'AR invoices'!$B$6:$B$65,$B25))</f>
        <v/>
      </c>
      <c r="J25" s="25">
        <f>IF($B25="","",SUMIFS('AR invoices'!$M$6:$M$65,'AR invoices'!$B$6:$B$65,$B25))</f>
        <v/>
      </c>
      <c r="K25" s="25">
        <f>IF($B25="","",SUMIFS('AR invoices'!$N$6:$N$65,'AR invoices'!$B$6:$B$65,$B25))</f>
        <v/>
      </c>
      <c r="L25" s="25">
        <f>IF($B25="","",SUMIFS('AR invoices'!$O$6:$O$65,'AR invoices'!$B$6:$B$65,$B25))</f>
        <v/>
      </c>
      <c r="M25" s="33">
        <f>IF($B25="","",SUM(I25:L25))</f>
        <v/>
      </c>
      <c r="N25" s="26">
        <f>IF($B25="","",IF(N(G25)&lt;=0,0,M25/G25))</f>
        <v/>
      </c>
      <c r="O25" s="26">
        <f>IF($B25="","",IF(N(D25)=0,0,G25/D25))</f>
        <v/>
      </c>
      <c r="P25" s="24">
        <f>IF($B25="","",IF(AND(N(D25)&gt;0,G25&gt;D25),"Over credit limit",IF(L25&gt;0,"Over 90 days",IF(K25&gt;0,"61-90 days",""))))</f>
        <v/>
      </c>
      <c r="Q25" s="54">
        <f>IF(OR($B25="",N(M25)&lt;=0),"",M25+(1000-ROW())/10000000)</f>
        <v/>
      </c>
    </row>
    <row r="27">
      <c r="B27" s="17" t="inlineStr">
        <is>
          <t>Names must match the register exactly (use the dropdown there). The checks on 'Dashboard' tell you if any invoice uses a name that is not on this list. 'Rank key' is a helper for the top-10 list: do not type in it.</t>
        </is>
      </c>
    </row>
    <row r="28">
      <c r="B28" s="18" t="inlineStr">
        <is>
          <t>axcellservice.com · Free template · Book a free 30-minute consultation: axcellservice.com/contact</t>
        </is>
      </c>
    </row>
  </sheetData>
  <conditionalFormatting sqref="P6:P25">
    <cfRule type="expression" priority="1" dxfId="0">
      <formula>P6&lt;&gt;""</formula>
    </cfRule>
  </conditionalFormatting>
  <dataValidations count="1">
    <dataValidation sqref="C6:D25" showDropDown="0" showInputMessage="0" showErrorMessage="1" allowBlank="0" errorTitle="Positive amount" error="Enter amounts as positive numbers. Use a negative only for a credit note." type="decimal" errorStyle="warning" operator="greaterThanOrEqual">
      <formula1>0</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1:R48"/>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 customWidth="1" min="1" max="1"/>
    <col width="32" customWidth="1" min="2" max="2"/>
    <col width="13" customWidth="1" min="3" max="3"/>
    <col width="12" customWidth="1" min="4" max="4"/>
    <col width="12" customWidth="1" min="5" max="5"/>
    <col width="14" customWidth="1" min="6" max="6"/>
    <col width="14" customWidth="1" min="7" max="7"/>
    <col width="14" customWidth="1" min="8" max="8"/>
    <col width="10" customWidth="1" min="9" max="9"/>
    <col width="13" customWidth="1" min="10" max="10"/>
    <col width="13" customWidth="1" min="11" max="11"/>
    <col width="12" customWidth="1" min="12" max="12"/>
    <col width="12" customWidth="1" min="13" max="13"/>
    <col width="12" customWidth="1" min="14" max="14"/>
    <col width="12" customWidth="1" min="15" max="15"/>
    <col width="22" customWidth="1" min="16" max="16"/>
    <col width="14" customWidth="1" min="17" max="17"/>
    <col width="34" customWidth="1" min="18" max="18"/>
  </cols>
  <sheetData>
    <row r="1" ht="26" customHeight="1">
      <c r="B1" s="19" t="inlineStr">
        <is>
          <t>Accounts payable: open supplier bills</t>
        </is>
      </c>
    </row>
    <row r="2">
      <c r="B2" s="20" t="inlineStr">
        <is>
          <t>Axcell Financial Consulting · AR &amp; AP Aging + Collections</t>
        </is>
      </c>
    </row>
    <row r="3">
      <c r="B3" s="17" t="str">
        <f>"Amounts in "&amp;'Start here'!$C$21&amp;". Aged from the due date to the as-of date: "&amp;TEXT('Start here'!$C$22,"dd mmm yyyy")&amp;". Example rows shown."</f>
        <v>Amounts in Your currency. Aged from the due date to the as-of date: 31 Oct 2026. Example rows shown.</v>
      </c>
    </row>
    <row r="4">
      <c r="B4" s="28" t="inlineStr">
        <is>
          <t>Totals (all rows)</t>
        </is>
      </c>
      <c r="C4" s="49" t="n"/>
      <c r="D4" s="49" t="n"/>
      <c r="E4" s="49" t="n"/>
      <c r="F4" s="29">
        <f>SUM(F6:F45)</f>
        <v>404900</v>
      </c>
      <c r="G4" s="29">
        <f>SUM(G6:G45)</f>
        <v>70000</v>
      </c>
      <c r="H4" s="29">
        <f>SUM(H6:H45)</f>
        <v>334900</v>
      </c>
      <c r="I4" s="49" t="n"/>
      <c r="J4" s="49" t="n"/>
      <c r="K4" s="29">
        <f>SUM(K6:K45)</f>
        <v>250400</v>
      </c>
      <c r="L4" s="29">
        <f>SUM(L6:L45)</f>
        <v>24100</v>
      </c>
      <c r="M4" s="29">
        <f>SUM(M6:M45)</f>
        <v>46500</v>
      </c>
      <c r="N4" s="29">
        <f>SUM(N6:N45)</f>
        <v>7400</v>
      </c>
      <c r="O4" s="29">
        <f>SUM(O6:O45)</f>
        <v>6500</v>
      </c>
      <c r="P4" s="49" t="n"/>
      <c r="Q4" s="49" t="n"/>
      <c r="R4" s="49" t="n"/>
    </row>
    <row r="5" ht="32" customHeight="1">
      <c r="B5" s="22" t="inlineStr">
        <is>
          <t>Supplier</t>
        </is>
      </c>
      <c r="C5" s="22" t="inlineStr">
        <is>
          <t>Bill no.</t>
        </is>
      </c>
      <c r="D5" s="22" t="inlineStr">
        <is>
          <t>Bill date</t>
        </is>
      </c>
      <c r="E5" s="22" t="inlineStr">
        <is>
          <t>Due date</t>
        </is>
      </c>
      <c r="F5" s="22" t="inlineStr">
        <is>
          <t>Bill amount</t>
        </is>
      </c>
      <c r="G5" s="22" t="inlineStr">
        <is>
          <t>Paid to date</t>
        </is>
      </c>
      <c r="H5" s="22" t="inlineStr">
        <is>
          <t>Balance to pay</t>
        </is>
      </c>
      <c r="I5" s="22" t="inlineStr">
        <is>
          <t>Days past due</t>
        </is>
      </c>
      <c r="J5" s="22" t="inlineStr">
        <is>
          <t>Ageing bucket</t>
        </is>
      </c>
      <c r="K5" s="22" t="inlineStr">
        <is>
          <t>Not yet due</t>
        </is>
      </c>
      <c r="L5" s="22" t="inlineStr">
        <is>
          <t>1-30 days</t>
        </is>
      </c>
      <c r="M5" s="22" t="inlineStr">
        <is>
          <t>31-60 days</t>
        </is>
      </c>
      <c r="N5" s="22" t="inlineStr">
        <is>
          <t>61-90 days</t>
        </is>
      </c>
      <c r="O5" s="22" t="inlineStr">
        <is>
          <t>Over 90 days</t>
        </is>
      </c>
      <c r="P5" s="22" t="inlineStr">
        <is>
          <t>Payment flag</t>
        </is>
      </c>
      <c r="Q5" s="22" t="inlineStr">
        <is>
          <t>Planned payment date</t>
        </is>
      </c>
      <c r="R5" s="22" t="inlineStr">
        <is>
          <t>Notes</t>
        </is>
      </c>
    </row>
    <row r="6">
      <c r="B6" s="50" t="inlineStr">
        <is>
          <t>IT Services Vendor (Example)</t>
        </is>
      </c>
      <c r="C6" s="50" t="inlineStr">
        <is>
          <t>B-7301</t>
        </is>
      </c>
      <c r="D6" s="51" t="n">
        <v>46174</v>
      </c>
      <c r="E6" s="51" t="n">
        <v>46204</v>
      </c>
      <c r="F6" s="41" t="n">
        <v>6500</v>
      </c>
      <c r="G6" s="41" t="n"/>
      <c r="H6" s="25">
        <f>IF(AND(F6="",G6=""),"",N(F6)-N(G6))</f>
        <v>6500</v>
      </c>
      <c r="I6" s="52">
        <f>IF(OR(H6="",H6=0),"",IF(E6="","No due date",'Start here'!$C$22-E6))</f>
        <v>122</v>
      </c>
      <c r="J6" s="53" t="str">
        <f>IF(ISNUMBER(I6),IF(I6&lt;=0,"Not yet due",IF(I6&lt;=30,"1-30",IF(I6&lt;=60,"31-60",IF(I6&lt;=90,"61-90","90+")))),"")</f>
        <v>90+</v>
      </c>
      <c r="K6" s="25">
        <f>IF(ISNUMBER(I6),IF(I6&lt;=0,H6,0),"")</f>
        <v>0</v>
      </c>
      <c r="L6" s="25">
        <f>IF(ISNUMBER(I6),IF(AND(I6&gt;=1,I6&lt;=30),H6,0),"")</f>
        <v>0</v>
      </c>
      <c r="M6" s="25">
        <f>IF(ISNUMBER(I6),IF(AND(I6&gt;30,I6&lt;=60),H6,0),"")</f>
        <v>0</v>
      </c>
      <c r="N6" s="25">
        <f>IF(ISNUMBER(I6),IF(AND(I6&gt;60,I6&lt;=90),H6,0),"")</f>
        <v>0</v>
      </c>
      <c r="O6" s="25">
        <f>IF(ISNUMBER(I6),IF(I6&gt;90,H6,0),"")</f>
        <v>6500</v>
      </c>
      <c r="P6" s="24" t="str">
        <f>IF(I6="No due date","Add due date",IF(NOT(ISNUMBER(I6)),"",IF(H6&lt;0,"Credit: use it",IF(I6&gt;0,"Overdue: pay or agree date",IF(I6&gt;=-7,"Due within 7 days","")))))</f>
        <v>Overdue: pay or agree date</v>
      </c>
      <c r="Q6" s="51" t="n"/>
      <c r="R6" s="50" t="inlineStr">
        <is>
          <t>Disputed: service not delivered</t>
        </is>
      </c>
    </row>
    <row r="7">
      <c r="B7" s="50" t="inlineStr">
        <is>
          <t>Freight Forwarder (Example)</t>
        </is>
      </c>
      <c r="C7" s="50" t="inlineStr">
        <is>
          <t>B-7302</t>
        </is>
      </c>
      <c r="D7" s="51" t="n">
        <v>46213</v>
      </c>
      <c r="E7" s="51" t="n">
        <v>46243</v>
      </c>
      <c r="F7" s="41" t="n">
        <v>7400</v>
      </c>
      <c r="G7" s="41" t="n"/>
      <c r="H7" s="25">
        <f>IF(AND(F7="",G7=""),"",N(F7)-N(G7))</f>
        <v>7400</v>
      </c>
      <c r="I7" s="52">
        <f>IF(OR(H7="",H7=0),"",IF(E7="","No due date",'Start here'!$C$22-E7))</f>
        <v>83</v>
      </c>
      <c r="J7" s="53" t="str">
        <f>IF(ISNUMBER(I7),IF(I7&lt;=0,"Not yet due",IF(I7&lt;=30,"1-30",IF(I7&lt;=60,"31-60",IF(I7&lt;=90,"61-90","90+")))),"")</f>
        <v>61-90</v>
      </c>
      <c r="K7" s="25">
        <f>IF(ISNUMBER(I7),IF(I7&lt;=0,H7,0),"")</f>
        <v>0</v>
      </c>
      <c r="L7" s="25">
        <f>IF(ISNUMBER(I7),IF(AND(I7&gt;=1,I7&lt;=30),H7,0),"")</f>
        <v>0</v>
      </c>
      <c r="M7" s="25">
        <f>IF(ISNUMBER(I7),IF(AND(I7&gt;30,I7&lt;=60),H7,0),"")</f>
        <v>0</v>
      </c>
      <c r="N7" s="25">
        <f>IF(ISNUMBER(I7),IF(AND(I7&gt;60,I7&lt;=90),H7,0),"")</f>
        <v>7400</v>
      </c>
      <c r="O7" s="25">
        <f>IF(ISNUMBER(I7),IF(I7&gt;90,H7,0),"")</f>
        <v>0</v>
      </c>
      <c r="P7" s="24" t="str">
        <f>IF(I7="No due date","Add due date",IF(NOT(ISNUMBER(I7)),"",IF(H7&lt;0,"Credit: use it",IF(I7&gt;0,"Overdue: pay or agree date",IF(I7&gt;=-7,"Due within 7 days","")))))</f>
        <v>Overdue: pay or agree date</v>
      </c>
      <c r="Q7" s="51" t="n"/>
      <c r="R7" s="50" t="inlineStr">
        <is>
          <t>Waiting for proof of delivery</t>
        </is>
      </c>
    </row>
    <row r="8">
      <c r="B8" s="50" t="inlineStr">
        <is>
          <t>Raw Materials Supplier (Example)</t>
        </is>
      </c>
      <c r="C8" s="50" t="inlineStr">
        <is>
          <t>B-7303</t>
        </is>
      </c>
      <c r="D8" s="51" t="n">
        <v>46223</v>
      </c>
      <c r="E8" s="51" t="n">
        <v>46283</v>
      </c>
      <c r="F8" s="41" t="n">
        <v>55000</v>
      </c>
      <c r="G8" s="41" t="n">
        <v>25000</v>
      </c>
      <c r="H8" s="25">
        <f>IF(AND(F8="",G8=""),"",N(F8)-N(G8))</f>
        <v>30000</v>
      </c>
      <c r="I8" s="52">
        <f>IF(OR(H8="",H8=0),"",IF(E8="","No due date",'Start here'!$C$22-E8))</f>
        <v>43</v>
      </c>
      <c r="J8" s="53" t="str">
        <f>IF(ISNUMBER(I8),IF(I8&lt;=0,"Not yet due",IF(I8&lt;=30,"1-30",IF(I8&lt;=60,"31-60",IF(I8&lt;=90,"61-90","90+")))),"")</f>
        <v>31-60</v>
      </c>
      <c r="K8" s="25">
        <f>IF(ISNUMBER(I8),IF(I8&lt;=0,H8,0),"")</f>
        <v>0</v>
      </c>
      <c r="L8" s="25">
        <f>IF(ISNUMBER(I8),IF(AND(I8&gt;=1,I8&lt;=30),H8,0),"")</f>
        <v>0</v>
      </c>
      <c r="M8" s="25">
        <f>IF(ISNUMBER(I8),IF(AND(I8&gt;30,I8&lt;=60),H8,0),"")</f>
        <v>30000</v>
      </c>
      <c r="N8" s="25">
        <f>IF(ISNUMBER(I8),IF(AND(I8&gt;60,I8&lt;=90),H8,0),"")</f>
        <v>0</v>
      </c>
      <c r="O8" s="25">
        <f>IF(ISNUMBER(I8),IF(I8&gt;90,H8,0),"")</f>
        <v>0</v>
      </c>
      <c r="P8" s="24" t="str">
        <f>IF(I8="No due date","Add due date",IF(NOT(ISNUMBER(I8)),"",IF(H8&lt;0,"Credit: use it",IF(I8&gt;0,"Overdue: pay or agree date",IF(I8&gt;=-7,"Due within 7 days","")))))</f>
        <v>Overdue: pay or agree date</v>
      </c>
      <c r="Q8" s="51" t="n">
        <v>46329</v>
      </c>
      <c r="R8" s="50" t="inlineStr">
        <is>
          <t>Balance agreed in 2 parts</t>
        </is>
      </c>
    </row>
    <row r="9">
      <c r="B9" s="50" t="inlineStr">
        <is>
          <t>Marketing Agency (Example)</t>
        </is>
      </c>
      <c r="C9" s="50" t="inlineStr">
        <is>
          <t>B-7304</t>
        </is>
      </c>
      <c r="D9" s="51" t="n">
        <v>46259</v>
      </c>
      <c r="E9" s="51" t="n">
        <v>46289</v>
      </c>
      <c r="F9" s="41" t="n">
        <v>16500</v>
      </c>
      <c r="G9" s="41" t="n"/>
      <c r="H9" s="25">
        <f>IF(AND(F9="",G9=""),"",N(F9)-N(G9))</f>
        <v>16500</v>
      </c>
      <c r="I9" s="52">
        <f>IF(OR(H9="",H9=0),"",IF(E9="","No due date",'Start here'!$C$22-E9))</f>
        <v>37</v>
      </c>
      <c r="J9" s="53" t="str">
        <f>IF(ISNUMBER(I9),IF(I9&lt;=0,"Not yet due",IF(I9&lt;=30,"1-30",IF(I9&lt;=60,"31-60",IF(I9&lt;=90,"61-90","90+")))),"")</f>
        <v>31-60</v>
      </c>
      <c r="K9" s="25">
        <f>IF(ISNUMBER(I9),IF(I9&lt;=0,H9,0),"")</f>
        <v>0</v>
      </c>
      <c r="L9" s="25">
        <f>IF(ISNUMBER(I9),IF(AND(I9&gt;=1,I9&lt;=30),H9,0),"")</f>
        <v>0</v>
      </c>
      <c r="M9" s="25">
        <f>IF(ISNUMBER(I9),IF(AND(I9&gt;30,I9&lt;=60),H9,0),"")</f>
        <v>16500</v>
      </c>
      <c r="N9" s="25">
        <f>IF(ISNUMBER(I9),IF(AND(I9&gt;60,I9&lt;=90),H9,0),"")</f>
        <v>0</v>
      </c>
      <c r="O9" s="25">
        <f>IF(ISNUMBER(I9),IF(I9&gt;90,H9,0),"")</f>
        <v>0</v>
      </c>
      <c r="P9" s="24" t="str">
        <f>IF(I9="No due date","Add due date",IF(NOT(ISNUMBER(I9)),"",IF(H9&lt;0,"Credit: use it",IF(I9&gt;0,"Overdue: pay or agree date",IF(I9&gt;=-7,"Due within 7 days","")))))</f>
        <v>Overdue: pay or agree date</v>
      </c>
      <c r="Q9" s="51" t="n">
        <v>46331</v>
      </c>
      <c r="R9" s="50" t="n"/>
    </row>
    <row r="10">
      <c r="B10" s="50" t="inlineStr">
        <is>
          <t>Raw Materials Supplier (Example)</t>
        </is>
      </c>
      <c r="C10" s="50" t="inlineStr">
        <is>
          <t>B-7305</t>
        </is>
      </c>
      <c r="D10" s="51" t="n">
        <v>46266</v>
      </c>
      <c r="E10" s="51" t="n">
        <v>46326</v>
      </c>
      <c r="F10" s="41" t="n">
        <v>72500</v>
      </c>
      <c r="G10" s="41" t="n"/>
      <c r="H10" s="25">
        <f>IF(AND(F10="",G10=""),"",N(F10)-N(G10))</f>
        <v>72500</v>
      </c>
      <c r="I10" s="52">
        <f>IF(OR(H10="",H10=0),"",IF(E10="","No due date",'Start here'!$C$22-E10))</f>
        <v>0</v>
      </c>
      <c r="J10" s="53" t="str">
        <f>IF(ISNUMBER(I10),IF(I10&lt;=0,"Not yet due",IF(I10&lt;=30,"1-30",IF(I10&lt;=60,"31-60",IF(I10&lt;=90,"61-90","90+")))),"")</f>
        <v>Not yet due</v>
      </c>
      <c r="K10" s="25">
        <f>IF(ISNUMBER(I10),IF(I10&lt;=0,H10,0),"")</f>
        <v>72500</v>
      </c>
      <c r="L10" s="25">
        <f>IF(ISNUMBER(I10),IF(AND(I10&gt;=1,I10&lt;=30),H10,0),"")</f>
        <v>0</v>
      </c>
      <c r="M10" s="25">
        <f>IF(ISNUMBER(I10),IF(AND(I10&gt;30,I10&lt;=60),H10,0),"")</f>
        <v>0</v>
      </c>
      <c r="N10" s="25">
        <f>IF(ISNUMBER(I10),IF(AND(I10&gt;60,I10&lt;=90),H10,0),"")</f>
        <v>0</v>
      </c>
      <c r="O10" s="25">
        <f>IF(ISNUMBER(I10),IF(I10&gt;90,H10,0),"")</f>
        <v>0</v>
      </c>
      <c r="P10" s="24" t="str">
        <f>IF(I10="No due date","Add due date",IF(NOT(ISNUMBER(I10)),"",IF(H10&lt;0,"Credit: use it",IF(I10&gt;0,"Overdue: pay or agree date",IF(I10&gt;=-7,"Due within 7 days","")))))</f>
        <v>Due within 7 days</v>
      </c>
      <c r="Q10" s="51" t="n">
        <v>46328</v>
      </c>
      <c r="R10" s="50" t="inlineStr">
        <is>
          <t>Pay in full</t>
        </is>
      </c>
    </row>
    <row r="11">
      <c r="B11" s="50" t="inlineStr">
        <is>
          <t>Packaging Supplier (Example)</t>
        </is>
      </c>
      <c r="C11" s="50" t="inlineStr">
        <is>
          <t>B-7306</t>
        </is>
      </c>
      <c r="D11" s="51" t="n">
        <v>46277</v>
      </c>
      <c r="E11" s="51" t="n">
        <v>46322</v>
      </c>
      <c r="F11" s="41" t="n">
        <v>12900</v>
      </c>
      <c r="G11" s="41" t="n"/>
      <c r="H11" s="25">
        <f>IF(AND(F11="",G11=""),"",N(F11)-N(G11))</f>
        <v>12900</v>
      </c>
      <c r="I11" s="52">
        <f>IF(OR(H11="",H11=0),"",IF(E11="","No due date",'Start here'!$C$22-E11))</f>
        <v>4</v>
      </c>
      <c r="J11" s="53" t="str">
        <f>IF(ISNUMBER(I11),IF(I11&lt;=0,"Not yet due",IF(I11&lt;=30,"1-30",IF(I11&lt;=60,"31-60",IF(I11&lt;=90,"61-90","90+")))),"")</f>
        <v>1-30</v>
      </c>
      <c r="K11" s="25">
        <f>IF(ISNUMBER(I11),IF(I11&lt;=0,H11,0),"")</f>
        <v>0</v>
      </c>
      <c r="L11" s="25">
        <f>IF(ISNUMBER(I11),IF(AND(I11&gt;=1,I11&lt;=30),H11,0),"")</f>
        <v>12900</v>
      </c>
      <c r="M11" s="25">
        <f>IF(ISNUMBER(I11),IF(AND(I11&gt;30,I11&lt;=60),H11,0),"")</f>
        <v>0</v>
      </c>
      <c r="N11" s="25">
        <f>IF(ISNUMBER(I11),IF(AND(I11&gt;60,I11&lt;=90),H11,0),"")</f>
        <v>0</v>
      </c>
      <c r="O11" s="25">
        <f>IF(ISNUMBER(I11),IF(I11&gt;90,H11,0),"")</f>
        <v>0</v>
      </c>
      <c r="P11" s="24" t="str">
        <f>IF(I11="No due date","Add due date",IF(NOT(ISNUMBER(I11)),"",IF(H11&lt;0,"Credit: use it",IF(I11&gt;0,"Overdue: pay or agree date",IF(I11&gt;=-7,"Due within 7 days","")))))</f>
        <v>Overdue: pay or agree date</v>
      </c>
      <c r="Q11" s="51" t="n">
        <v>46330</v>
      </c>
      <c r="R11" s="50" t="n"/>
    </row>
    <row r="12">
      <c r="B12" s="50" t="inlineStr">
        <is>
          <t>Freight Forwarder (Example)</t>
        </is>
      </c>
      <c r="C12" s="50" t="inlineStr">
        <is>
          <t>B-7307</t>
        </is>
      </c>
      <c r="D12" s="51" t="n">
        <v>46280</v>
      </c>
      <c r="E12" s="51" t="n">
        <v>46310</v>
      </c>
      <c r="F12" s="41" t="n">
        <v>11200</v>
      </c>
      <c r="G12" s="41" t="n"/>
      <c r="H12" s="25">
        <f>IF(AND(F12="",G12=""),"",N(F12)-N(G12))</f>
        <v>11200</v>
      </c>
      <c r="I12" s="52">
        <f>IF(OR(H12="",H12=0),"",IF(E12="","No due date",'Start here'!$C$22-E12))</f>
        <v>16</v>
      </c>
      <c r="J12" s="53" t="str">
        <f>IF(ISNUMBER(I12),IF(I12&lt;=0,"Not yet due",IF(I12&lt;=30,"1-30",IF(I12&lt;=60,"31-60",IF(I12&lt;=90,"61-90","90+")))),"")</f>
        <v>1-30</v>
      </c>
      <c r="K12" s="25">
        <f>IF(ISNUMBER(I12),IF(I12&lt;=0,H12,0),"")</f>
        <v>0</v>
      </c>
      <c r="L12" s="25">
        <f>IF(ISNUMBER(I12),IF(AND(I12&gt;=1,I12&lt;=30),H12,0),"")</f>
        <v>11200</v>
      </c>
      <c r="M12" s="25">
        <f>IF(ISNUMBER(I12),IF(AND(I12&gt;30,I12&lt;=60),H12,0),"")</f>
        <v>0</v>
      </c>
      <c r="N12" s="25">
        <f>IF(ISNUMBER(I12),IF(AND(I12&gt;60,I12&lt;=90),H12,0),"")</f>
        <v>0</v>
      </c>
      <c r="O12" s="25">
        <f>IF(ISNUMBER(I12),IF(I12&gt;90,H12,0),"")</f>
        <v>0</v>
      </c>
      <c r="P12" s="24" t="str">
        <f>IF(I12="No due date","Add due date",IF(NOT(ISNUMBER(I12)),"",IF(H12&lt;0,"Credit: use it",IF(I12&gt;0,"Overdue: pay or agree date",IF(I12&gt;=-7,"Due within 7 days","")))))</f>
        <v>Overdue: pay or agree date</v>
      </c>
      <c r="Q12" s="51" t="n">
        <v>46330</v>
      </c>
      <c r="R12" s="50" t="n"/>
    </row>
    <row r="13">
      <c r="B13" s="50" t="inlineStr">
        <is>
          <t>IT Services Vendor (Example)</t>
        </is>
      </c>
      <c r="C13" s="50" t="inlineStr">
        <is>
          <t>B-7308</t>
        </is>
      </c>
      <c r="D13" s="51" t="n">
        <v>46296</v>
      </c>
      <c r="E13" s="51" t="n">
        <v>46326</v>
      </c>
      <c r="F13" s="41" t="n">
        <v>6500</v>
      </c>
      <c r="G13" s="41" t="n"/>
      <c r="H13" s="25">
        <f>IF(AND(F13="",G13=""),"",N(F13)-N(G13))</f>
        <v>6500</v>
      </c>
      <c r="I13" s="52">
        <f>IF(OR(H13="",H13=0),"",IF(E13="","No due date",'Start here'!$C$22-E13))</f>
        <v>0</v>
      </c>
      <c r="J13" s="53" t="str">
        <f>IF(ISNUMBER(I13),IF(I13&lt;=0,"Not yet due",IF(I13&lt;=30,"1-30",IF(I13&lt;=60,"31-60",IF(I13&lt;=90,"61-90","90+")))),"")</f>
        <v>Not yet due</v>
      </c>
      <c r="K13" s="25">
        <f>IF(ISNUMBER(I13),IF(I13&lt;=0,H13,0),"")</f>
        <v>6500</v>
      </c>
      <c r="L13" s="25">
        <f>IF(ISNUMBER(I13),IF(AND(I13&gt;=1,I13&lt;=30),H13,0),"")</f>
        <v>0</v>
      </c>
      <c r="M13" s="25">
        <f>IF(ISNUMBER(I13),IF(AND(I13&gt;30,I13&lt;=60),H13,0),"")</f>
        <v>0</v>
      </c>
      <c r="N13" s="25">
        <f>IF(ISNUMBER(I13),IF(AND(I13&gt;60,I13&lt;=90),H13,0),"")</f>
        <v>0</v>
      </c>
      <c r="O13" s="25">
        <f>IF(ISNUMBER(I13),IF(I13&gt;90,H13,0),"")</f>
        <v>0</v>
      </c>
      <c r="P13" s="24" t="str">
        <f>IF(I13="No due date","Add due date",IF(NOT(ISNUMBER(I13)),"",IF(H13&lt;0,"Credit: use it",IF(I13&gt;0,"Overdue: pay or agree date",IF(I13&gt;=-7,"Due within 7 days","")))))</f>
        <v>Due within 7 days</v>
      </c>
      <c r="Q13" s="51" t="n"/>
      <c r="R13" s="50" t="n"/>
    </row>
    <row r="14">
      <c r="B14" s="50" t="inlineStr">
        <is>
          <t>Office Landlord (Example)</t>
        </is>
      </c>
      <c r="C14" s="50" t="inlineStr">
        <is>
          <t>B-7309</t>
        </is>
      </c>
      <c r="D14" s="51" t="n">
        <v>46296</v>
      </c>
      <c r="E14" s="51" t="n">
        <v>46296</v>
      </c>
      <c r="F14" s="41" t="n">
        <v>45000</v>
      </c>
      <c r="G14" s="41" t="n">
        <v>45000</v>
      </c>
      <c r="H14" s="25">
        <f>IF(AND(F14="",G14=""),"",N(F14)-N(G14))</f>
        <v>0</v>
      </c>
      <c r="I14" s="52">
        <f>IF(OR(H14="",H14=0),"",IF(E14="","No due date",'Start here'!$C$22-E14))</f>
        <v/>
      </c>
      <c r="J14" s="53">
        <f>IF(ISNUMBER(I14),IF(I14&lt;=0,"Not yet due",IF(I14&lt;=30,"1-30",IF(I14&lt;=60,"31-60",IF(I14&lt;=90,"61-90","90+")))),"")</f>
        <v/>
      </c>
      <c r="K14" s="25">
        <f>IF(ISNUMBER(I14),IF(I14&lt;=0,H14,0),"")</f>
        <v/>
      </c>
      <c r="L14" s="25">
        <f>IF(ISNUMBER(I14),IF(AND(I14&gt;=1,I14&lt;=30),H14,0),"")</f>
        <v/>
      </c>
      <c r="M14" s="25">
        <f>IF(ISNUMBER(I14),IF(AND(I14&gt;30,I14&lt;=60),H14,0),"")</f>
        <v/>
      </c>
      <c r="N14" s="25">
        <f>IF(ISNUMBER(I14),IF(AND(I14&gt;60,I14&lt;=90),H14,0),"")</f>
        <v/>
      </c>
      <c r="O14" s="25">
        <f>IF(ISNUMBER(I14),IF(I14&gt;90,H14,0),"")</f>
        <v/>
      </c>
      <c r="P14" s="24">
        <f>IF(I14="No due date","Add due date",IF(NOT(ISNUMBER(I14)),"",IF(H14&lt;0,"Credit: use it",IF(I14&gt;0,"Overdue: pay or agree date",IF(I14&gt;=-7,"Due within 7 days","")))))</f>
        <v/>
      </c>
      <c r="Q14" s="51" t="n"/>
      <c r="R14" s="50" t="inlineStr">
        <is>
          <t>Paid</t>
        </is>
      </c>
    </row>
    <row r="15">
      <c r="B15" s="50" t="inlineStr">
        <is>
          <t>Raw Materials Supplier (Example)</t>
        </is>
      </c>
      <c r="C15" s="50" t="inlineStr">
        <is>
          <t>B-7310</t>
        </is>
      </c>
      <c r="D15" s="51" t="n">
        <v>46300</v>
      </c>
      <c r="E15" s="51" t="n">
        <v>46360</v>
      </c>
      <c r="F15" s="41" t="n">
        <v>68000</v>
      </c>
      <c r="G15" s="41" t="n"/>
      <c r="H15" s="25">
        <f>IF(AND(F15="",G15=""),"",N(F15)-N(G15))</f>
        <v>68000</v>
      </c>
      <c r="I15" s="52">
        <f>IF(OR(H15="",H15=0),"",IF(E15="","No due date",'Start here'!$C$22-E15))</f>
        <v>-34</v>
      </c>
      <c r="J15" s="53" t="str">
        <f>IF(ISNUMBER(I15),IF(I15&lt;=0,"Not yet due",IF(I15&lt;=30,"1-30",IF(I15&lt;=60,"31-60",IF(I15&lt;=90,"61-90","90+")))),"")</f>
        <v>Not yet due</v>
      </c>
      <c r="K15" s="25">
        <f>IF(ISNUMBER(I15),IF(I15&lt;=0,H15,0),"")</f>
        <v>68000</v>
      </c>
      <c r="L15" s="25">
        <f>IF(ISNUMBER(I15),IF(AND(I15&gt;=1,I15&lt;=30),H15,0),"")</f>
        <v>0</v>
      </c>
      <c r="M15" s="25">
        <f>IF(ISNUMBER(I15),IF(AND(I15&gt;30,I15&lt;=60),H15,0),"")</f>
        <v>0</v>
      </c>
      <c r="N15" s="25">
        <f>IF(ISNUMBER(I15),IF(AND(I15&gt;60,I15&lt;=90),H15,0),"")</f>
        <v>0</v>
      </c>
      <c r="O15" s="25">
        <f>IF(ISNUMBER(I15),IF(I15&gt;90,H15,0),"")</f>
        <v>0</v>
      </c>
      <c r="P15" s="24">
        <f>IF(I15="No due date","Add due date",IF(NOT(ISNUMBER(I15)),"",IF(H15&lt;0,"Credit: use it",IF(I15&gt;0,"Overdue: pay or agree date",IF(I15&gt;=-7,"Due within 7 days","")))))</f>
        <v/>
      </c>
      <c r="Q15" s="51" t="n"/>
      <c r="R15" s="50" t="n"/>
    </row>
    <row r="16">
      <c r="B16" s="50" t="inlineStr">
        <is>
          <t>Freight Forwarder (Example)</t>
        </is>
      </c>
      <c r="C16" s="50" t="inlineStr">
        <is>
          <t>B-7311</t>
        </is>
      </c>
      <c r="D16" s="51" t="n">
        <v>46303</v>
      </c>
      <c r="E16" s="51" t="n">
        <v>46333</v>
      </c>
      <c r="F16" s="41" t="n">
        <v>9800</v>
      </c>
      <c r="G16" s="41" t="n"/>
      <c r="H16" s="25">
        <f>IF(AND(F16="",G16=""),"",N(F16)-N(G16))</f>
        <v>9800</v>
      </c>
      <c r="I16" s="52">
        <f>IF(OR(H16="",H16=0),"",IF(E16="","No due date",'Start here'!$C$22-E16))</f>
        <v>-7</v>
      </c>
      <c r="J16" s="53" t="str">
        <f>IF(ISNUMBER(I16),IF(I16&lt;=0,"Not yet due",IF(I16&lt;=30,"1-30",IF(I16&lt;=60,"31-60",IF(I16&lt;=90,"61-90","90+")))),"")</f>
        <v>Not yet due</v>
      </c>
      <c r="K16" s="25">
        <f>IF(ISNUMBER(I16),IF(I16&lt;=0,H16,0),"")</f>
        <v>9800</v>
      </c>
      <c r="L16" s="25">
        <f>IF(ISNUMBER(I16),IF(AND(I16&gt;=1,I16&lt;=30),H16,0),"")</f>
        <v>0</v>
      </c>
      <c r="M16" s="25">
        <f>IF(ISNUMBER(I16),IF(AND(I16&gt;30,I16&lt;=60),H16,0),"")</f>
        <v>0</v>
      </c>
      <c r="N16" s="25">
        <f>IF(ISNUMBER(I16),IF(AND(I16&gt;60,I16&lt;=90),H16,0),"")</f>
        <v>0</v>
      </c>
      <c r="O16" s="25">
        <f>IF(ISNUMBER(I16),IF(I16&gt;90,H16,0),"")</f>
        <v>0</v>
      </c>
      <c r="P16" s="24" t="str">
        <f>IF(I16="No due date","Add due date",IF(NOT(ISNUMBER(I16)),"",IF(H16&lt;0,"Credit: use it",IF(I16&gt;0,"Overdue: pay or agree date",IF(I16&gt;=-7,"Due within 7 days","")))))</f>
        <v>Due within 7 days</v>
      </c>
      <c r="Q16" s="51" t="n">
        <v>46332</v>
      </c>
      <c r="R16" s="50" t="n"/>
    </row>
    <row r="17">
      <c r="B17" s="50" t="inlineStr">
        <is>
          <t>Packaging Supplier (Example)</t>
        </is>
      </c>
      <c r="C17" s="50" t="inlineStr">
        <is>
          <t>B-7312</t>
        </is>
      </c>
      <c r="D17" s="51" t="n">
        <v>46305</v>
      </c>
      <c r="E17" s="51" t="n">
        <v>46350</v>
      </c>
      <c r="F17" s="41" t="n">
        <v>14600</v>
      </c>
      <c r="G17" s="41" t="n"/>
      <c r="H17" s="25">
        <f>IF(AND(F17="",G17=""),"",N(F17)-N(G17))</f>
        <v>14600</v>
      </c>
      <c r="I17" s="52">
        <f>IF(OR(H17="",H17=0),"",IF(E17="","No due date",'Start here'!$C$22-E17))</f>
        <v>-24</v>
      </c>
      <c r="J17" s="53" t="str">
        <f>IF(ISNUMBER(I17),IF(I17&lt;=0,"Not yet due",IF(I17&lt;=30,"1-30",IF(I17&lt;=60,"31-60",IF(I17&lt;=90,"61-90","90+")))),"")</f>
        <v>Not yet due</v>
      </c>
      <c r="K17" s="25">
        <f>IF(ISNUMBER(I17),IF(I17&lt;=0,H17,0),"")</f>
        <v>14600</v>
      </c>
      <c r="L17" s="25">
        <f>IF(ISNUMBER(I17),IF(AND(I17&gt;=1,I17&lt;=30),H17,0),"")</f>
        <v>0</v>
      </c>
      <c r="M17" s="25">
        <f>IF(ISNUMBER(I17),IF(AND(I17&gt;30,I17&lt;=60),H17,0),"")</f>
        <v>0</v>
      </c>
      <c r="N17" s="25">
        <f>IF(ISNUMBER(I17),IF(AND(I17&gt;60,I17&lt;=90),H17,0),"")</f>
        <v>0</v>
      </c>
      <c r="O17" s="25">
        <f>IF(ISNUMBER(I17),IF(I17&gt;90,H17,0),"")</f>
        <v>0</v>
      </c>
      <c r="P17" s="24">
        <f>IF(I17="No due date","Add due date",IF(NOT(ISNUMBER(I17)),"",IF(H17&lt;0,"Credit: use it",IF(I17&gt;0,"Overdue: pay or agree date",IF(I17&gt;=-7,"Due within 7 days","")))))</f>
        <v/>
      </c>
      <c r="Q17" s="51" t="n"/>
      <c r="R17" s="50" t="n"/>
    </row>
    <row r="18">
      <c r="B18" s="50" t="inlineStr">
        <is>
          <t>Marketing Agency (Example)</t>
        </is>
      </c>
      <c r="C18" s="50" t="inlineStr">
        <is>
          <t>B-7313</t>
        </is>
      </c>
      <c r="D18" s="51" t="n">
        <v>46315</v>
      </c>
      <c r="E18" s="51" t="n">
        <v>46345</v>
      </c>
      <c r="F18" s="41" t="n">
        <v>18000</v>
      </c>
      <c r="G18" s="41" t="n"/>
      <c r="H18" s="25">
        <f>IF(AND(F18="",G18=""),"",N(F18)-N(G18))</f>
        <v>18000</v>
      </c>
      <c r="I18" s="52">
        <f>IF(OR(H18="",H18=0),"",IF(E18="","No due date",'Start here'!$C$22-E18))</f>
        <v>-19</v>
      </c>
      <c r="J18" s="53" t="str">
        <f>IF(ISNUMBER(I18),IF(I18&lt;=0,"Not yet due",IF(I18&lt;=30,"1-30",IF(I18&lt;=60,"31-60",IF(I18&lt;=90,"61-90","90+")))),"")</f>
        <v>Not yet due</v>
      </c>
      <c r="K18" s="25">
        <f>IF(ISNUMBER(I18),IF(I18&lt;=0,H18,0),"")</f>
        <v>18000</v>
      </c>
      <c r="L18" s="25">
        <f>IF(ISNUMBER(I18),IF(AND(I18&gt;=1,I18&lt;=30),H18,0),"")</f>
        <v>0</v>
      </c>
      <c r="M18" s="25">
        <f>IF(ISNUMBER(I18),IF(AND(I18&gt;30,I18&lt;=60),H18,0),"")</f>
        <v>0</v>
      </c>
      <c r="N18" s="25">
        <f>IF(ISNUMBER(I18),IF(AND(I18&gt;60,I18&lt;=90),H18,0),"")</f>
        <v>0</v>
      </c>
      <c r="O18" s="25">
        <f>IF(ISNUMBER(I18),IF(I18&gt;90,H18,0),"")</f>
        <v>0</v>
      </c>
      <c r="P18" s="24">
        <f>IF(I18="No due date","Add due date",IF(NOT(ISNUMBER(I18)),"",IF(H18&lt;0,"Credit: use it",IF(I18&gt;0,"Overdue: pay or agree date",IF(I18&gt;=-7,"Due within 7 days","")))))</f>
        <v/>
      </c>
      <c r="Q18" s="51" t="n"/>
      <c r="R18" s="50" t="n"/>
    </row>
    <row r="19">
      <c r="B19" s="50" t="inlineStr">
        <is>
          <t>Raw Materials Supplier (Example)</t>
        </is>
      </c>
      <c r="C19" s="50" t="inlineStr">
        <is>
          <t>B-7314</t>
        </is>
      </c>
      <c r="D19" s="51" t="n">
        <v>46320</v>
      </c>
      <c r="E19" s="51" t="n">
        <v>46380</v>
      </c>
      <c r="F19" s="41" t="n">
        <v>61000</v>
      </c>
      <c r="G19" s="41" t="n"/>
      <c r="H19" s="25">
        <f>IF(AND(F19="",G19=""),"",N(F19)-N(G19))</f>
        <v>61000</v>
      </c>
      <c r="I19" s="52">
        <f>IF(OR(H19="",H19=0),"",IF(E19="","No due date",'Start here'!$C$22-E19))</f>
        <v>-54</v>
      </c>
      <c r="J19" s="53" t="str">
        <f>IF(ISNUMBER(I19),IF(I19&lt;=0,"Not yet due",IF(I19&lt;=30,"1-30",IF(I19&lt;=60,"31-60",IF(I19&lt;=90,"61-90","90+")))),"")</f>
        <v>Not yet due</v>
      </c>
      <c r="K19" s="25">
        <f>IF(ISNUMBER(I19),IF(I19&lt;=0,H19,0),"")</f>
        <v>61000</v>
      </c>
      <c r="L19" s="25">
        <f>IF(ISNUMBER(I19),IF(AND(I19&gt;=1,I19&lt;=30),H19,0),"")</f>
        <v>0</v>
      </c>
      <c r="M19" s="25">
        <f>IF(ISNUMBER(I19),IF(AND(I19&gt;30,I19&lt;=60),H19,0),"")</f>
        <v>0</v>
      </c>
      <c r="N19" s="25">
        <f>IF(ISNUMBER(I19),IF(AND(I19&gt;60,I19&lt;=90),H19,0),"")</f>
        <v>0</v>
      </c>
      <c r="O19" s="25">
        <f>IF(ISNUMBER(I19),IF(I19&gt;90,H19,0),"")</f>
        <v>0</v>
      </c>
      <c r="P19" s="24">
        <f>IF(I19="No due date","Add due date",IF(NOT(ISNUMBER(I19)),"",IF(H19&lt;0,"Credit: use it",IF(I19&gt;0,"Overdue: pay or agree date",IF(I19&gt;=-7,"Due within 7 days","")))))</f>
        <v/>
      </c>
      <c r="Q19" s="51" t="n"/>
      <c r="R19" s="50" t="n"/>
    </row>
    <row r="20">
      <c r="B20" s="50" t="n"/>
      <c r="C20" s="50" t="n"/>
      <c r="D20" s="51" t="n"/>
      <c r="E20" s="51" t="n"/>
      <c r="F20" s="41" t="n"/>
      <c r="G20" s="41" t="n"/>
      <c r="H20" s="25">
        <f>IF(AND(F20="",G20=""),"",N(F20)-N(G20))</f>
        <v/>
      </c>
      <c r="I20" s="52">
        <f>IF(OR(H20="",H20=0),"",IF(E20="","No due date",'Start here'!$C$22-E20))</f>
        <v/>
      </c>
      <c r="J20" s="53">
        <f>IF(ISNUMBER(I20),IF(I20&lt;=0,"Not yet due",IF(I20&lt;=30,"1-30",IF(I20&lt;=60,"31-60",IF(I20&lt;=90,"61-90","90+")))),"")</f>
        <v/>
      </c>
      <c r="K20" s="25">
        <f>IF(ISNUMBER(I20),IF(I20&lt;=0,H20,0),"")</f>
        <v/>
      </c>
      <c r="L20" s="25">
        <f>IF(ISNUMBER(I20),IF(AND(I20&gt;=1,I20&lt;=30),H20,0),"")</f>
        <v/>
      </c>
      <c r="M20" s="25">
        <f>IF(ISNUMBER(I20),IF(AND(I20&gt;30,I20&lt;=60),H20,0),"")</f>
        <v/>
      </c>
      <c r="N20" s="25">
        <f>IF(ISNUMBER(I20),IF(AND(I20&gt;60,I20&lt;=90),H20,0),"")</f>
        <v/>
      </c>
      <c r="O20" s="25">
        <f>IF(ISNUMBER(I20),IF(I20&gt;90,H20,0),"")</f>
        <v/>
      </c>
      <c r="P20" s="24">
        <f>IF(I20="No due date","Add due date",IF(NOT(ISNUMBER(I20)),"",IF(H20&lt;0,"Credit: use it",IF(I20&gt;0,"Overdue: pay or agree date",IF(I20&gt;=-7,"Due within 7 days","")))))</f>
        <v/>
      </c>
      <c r="Q20" s="51" t="n"/>
      <c r="R20" s="50" t="n"/>
    </row>
    <row r="21">
      <c r="B21" s="50" t="n"/>
      <c r="C21" s="50" t="n"/>
      <c r="D21" s="51" t="n"/>
      <c r="E21" s="51" t="n"/>
      <c r="F21" s="41" t="n"/>
      <c r="G21" s="41" t="n"/>
      <c r="H21" s="25">
        <f>IF(AND(F21="",G21=""),"",N(F21)-N(G21))</f>
        <v/>
      </c>
      <c r="I21" s="52">
        <f>IF(OR(H21="",H21=0),"",IF(E21="","No due date",'Start here'!$C$22-E21))</f>
        <v/>
      </c>
      <c r="J21" s="53">
        <f>IF(ISNUMBER(I21),IF(I21&lt;=0,"Not yet due",IF(I21&lt;=30,"1-30",IF(I21&lt;=60,"31-60",IF(I21&lt;=90,"61-90","90+")))),"")</f>
        <v/>
      </c>
      <c r="K21" s="25">
        <f>IF(ISNUMBER(I21),IF(I21&lt;=0,H21,0),"")</f>
        <v/>
      </c>
      <c r="L21" s="25">
        <f>IF(ISNUMBER(I21),IF(AND(I21&gt;=1,I21&lt;=30),H21,0),"")</f>
        <v/>
      </c>
      <c r="M21" s="25">
        <f>IF(ISNUMBER(I21),IF(AND(I21&gt;30,I21&lt;=60),H21,0),"")</f>
        <v/>
      </c>
      <c r="N21" s="25">
        <f>IF(ISNUMBER(I21),IF(AND(I21&gt;60,I21&lt;=90),H21,0),"")</f>
        <v/>
      </c>
      <c r="O21" s="25">
        <f>IF(ISNUMBER(I21),IF(I21&gt;90,H21,0),"")</f>
        <v/>
      </c>
      <c r="P21" s="24">
        <f>IF(I21="No due date","Add due date",IF(NOT(ISNUMBER(I21)),"",IF(H21&lt;0,"Credit: use it",IF(I21&gt;0,"Overdue: pay or agree date",IF(I21&gt;=-7,"Due within 7 days","")))))</f>
        <v/>
      </c>
      <c r="Q21" s="51" t="n"/>
      <c r="R21" s="50" t="n"/>
    </row>
    <row r="22">
      <c r="B22" s="50" t="n"/>
      <c r="C22" s="50" t="n"/>
      <c r="D22" s="51" t="n"/>
      <c r="E22" s="51" t="n"/>
      <c r="F22" s="41" t="n"/>
      <c r="G22" s="41" t="n"/>
      <c r="H22" s="25">
        <f>IF(AND(F22="",G22=""),"",N(F22)-N(G22))</f>
        <v/>
      </c>
      <c r="I22" s="52">
        <f>IF(OR(H22="",H22=0),"",IF(E22="","No due date",'Start here'!$C$22-E22))</f>
        <v/>
      </c>
      <c r="J22" s="53">
        <f>IF(ISNUMBER(I22),IF(I22&lt;=0,"Not yet due",IF(I22&lt;=30,"1-30",IF(I22&lt;=60,"31-60",IF(I22&lt;=90,"61-90","90+")))),"")</f>
        <v/>
      </c>
      <c r="K22" s="25">
        <f>IF(ISNUMBER(I22),IF(I22&lt;=0,H22,0),"")</f>
        <v/>
      </c>
      <c r="L22" s="25">
        <f>IF(ISNUMBER(I22),IF(AND(I22&gt;=1,I22&lt;=30),H22,0),"")</f>
        <v/>
      </c>
      <c r="M22" s="25">
        <f>IF(ISNUMBER(I22),IF(AND(I22&gt;30,I22&lt;=60),H22,0),"")</f>
        <v/>
      </c>
      <c r="N22" s="25">
        <f>IF(ISNUMBER(I22),IF(AND(I22&gt;60,I22&lt;=90),H22,0),"")</f>
        <v/>
      </c>
      <c r="O22" s="25">
        <f>IF(ISNUMBER(I22),IF(I22&gt;90,H22,0),"")</f>
        <v/>
      </c>
      <c r="P22" s="24">
        <f>IF(I22="No due date","Add due date",IF(NOT(ISNUMBER(I22)),"",IF(H22&lt;0,"Credit: use it",IF(I22&gt;0,"Overdue: pay or agree date",IF(I22&gt;=-7,"Due within 7 days","")))))</f>
        <v/>
      </c>
      <c r="Q22" s="51" t="n"/>
      <c r="R22" s="50" t="n"/>
    </row>
    <row r="23">
      <c r="B23" s="50" t="n"/>
      <c r="C23" s="50" t="n"/>
      <c r="D23" s="51" t="n"/>
      <c r="E23" s="51" t="n"/>
      <c r="F23" s="41" t="n"/>
      <c r="G23" s="41" t="n"/>
      <c r="H23" s="25">
        <f>IF(AND(F23="",G23=""),"",N(F23)-N(G23))</f>
        <v/>
      </c>
      <c r="I23" s="52">
        <f>IF(OR(H23="",H23=0),"",IF(E23="","No due date",'Start here'!$C$22-E23))</f>
        <v/>
      </c>
      <c r="J23" s="53">
        <f>IF(ISNUMBER(I23),IF(I23&lt;=0,"Not yet due",IF(I23&lt;=30,"1-30",IF(I23&lt;=60,"31-60",IF(I23&lt;=90,"61-90","90+")))),"")</f>
        <v/>
      </c>
      <c r="K23" s="25">
        <f>IF(ISNUMBER(I23),IF(I23&lt;=0,H23,0),"")</f>
        <v/>
      </c>
      <c r="L23" s="25">
        <f>IF(ISNUMBER(I23),IF(AND(I23&gt;=1,I23&lt;=30),H23,0),"")</f>
        <v/>
      </c>
      <c r="M23" s="25">
        <f>IF(ISNUMBER(I23),IF(AND(I23&gt;30,I23&lt;=60),H23,0),"")</f>
        <v/>
      </c>
      <c r="N23" s="25">
        <f>IF(ISNUMBER(I23),IF(AND(I23&gt;60,I23&lt;=90),H23,0),"")</f>
        <v/>
      </c>
      <c r="O23" s="25">
        <f>IF(ISNUMBER(I23),IF(I23&gt;90,H23,0),"")</f>
        <v/>
      </c>
      <c r="P23" s="24">
        <f>IF(I23="No due date","Add due date",IF(NOT(ISNUMBER(I23)),"",IF(H23&lt;0,"Credit: use it",IF(I23&gt;0,"Overdue: pay or agree date",IF(I23&gt;=-7,"Due within 7 days","")))))</f>
        <v/>
      </c>
      <c r="Q23" s="51" t="n"/>
      <c r="R23" s="50" t="n"/>
    </row>
    <row r="24">
      <c r="B24" s="50" t="n"/>
      <c r="C24" s="50" t="n"/>
      <c r="D24" s="51" t="n"/>
      <c r="E24" s="51" t="n"/>
      <c r="F24" s="41" t="n"/>
      <c r="G24" s="41" t="n"/>
      <c r="H24" s="25">
        <f>IF(AND(F24="",G24=""),"",N(F24)-N(G24))</f>
        <v/>
      </c>
      <c r="I24" s="52">
        <f>IF(OR(H24="",H24=0),"",IF(E24="","No due date",'Start here'!$C$22-E24))</f>
        <v/>
      </c>
      <c r="J24" s="53">
        <f>IF(ISNUMBER(I24),IF(I24&lt;=0,"Not yet due",IF(I24&lt;=30,"1-30",IF(I24&lt;=60,"31-60",IF(I24&lt;=90,"61-90","90+")))),"")</f>
        <v/>
      </c>
      <c r="K24" s="25">
        <f>IF(ISNUMBER(I24),IF(I24&lt;=0,H24,0),"")</f>
        <v/>
      </c>
      <c r="L24" s="25">
        <f>IF(ISNUMBER(I24),IF(AND(I24&gt;=1,I24&lt;=30),H24,0),"")</f>
        <v/>
      </c>
      <c r="M24" s="25">
        <f>IF(ISNUMBER(I24),IF(AND(I24&gt;30,I24&lt;=60),H24,0),"")</f>
        <v/>
      </c>
      <c r="N24" s="25">
        <f>IF(ISNUMBER(I24),IF(AND(I24&gt;60,I24&lt;=90),H24,0),"")</f>
        <v/>
      </c>
      <c r="O24" s="25">
        <f>IF(ISNUMBER(I24),IF(I24&gt;90,H24,0),"")</f>
        <v/>
      </c>
      <c r="P24" s="24">
        <f>IF(I24="No due date","Add due date",IF(NOT(ISNUMBER(I24)),"",IF(H24&lt;0,"Credit: use it",IF(I24&gt;0,"Overdue: pay or agree date",IF(I24&gt;=-7,"Due within 7 days","")))))</f>
        <v/>
      </c>
      <c r="Q24" s="51" t="n"/>
      <c r="R24" s="50" t="n"/>
    </row>
    <row r="25">
      <c r="B25" s="50" t="n"/>
      <c r="C25" s="50" t="n"/>
      <c r="D25" s="51" t="n"/>
      <c r="E25" s="51" t="n"/>
      <c r="F25" s="41" t="n"/>
      <c r="G25" s="41" t="n"/>
      <c r="H25" s="25">
        <f>IF(AND(F25="",G25=""),"",N(F25)-N(G25))</f>
        <v/>
      </c>
      <c r="I25" s="52">
        <f>IF(OR(H25="",H25=0),"",IF(E25="","No due date",'Start here'!$C$22-E25))</f>
        <v/>
      </c>
      <c r="J25" s="53">
        <f>IF(ISNUMBER(I25),IF(I25&lt;=0,"Not yet due",IF(I25&lt;=30,"1-30",IF(I25&lt;=60,"31-60",IF(I25&lt;=90,"61-90","90+")))),"")</f>
        <v/>
      </c>
      <c r="K25" s="25">
        <f>IF(ISNUMBER(I25),IF(I25&lt;=0,H25,0),"")</f>
        <v/>
      </c>
      <c r="L25" s="25">
        <f>IF(ISNUMBER(I25),IF(AND(I25&gt;=1,I25&lt;=30),H25,0),"")</f>
        <v/>
      </c>
      <c r="M25" s="25">
        <f>IF(ISNUMBER(I25),IF(AND(I25&gt;30,I25&lt;=60),H25,0),"")</f>
        <v/>
      </c>
      <c r="N25" s="25">
        <f>IF(ISNUMBER(I25),IF(AND(I25&gt;60,I25&lt;=90),H25,0),"")</f>
        <v/>
      </c>
      <c r="O25" s="25">
        <f>IF(ISNUMBER(I25),IF(I25&gt;90,H25,0),"")</f>
        <v/>
      </c>
      <c r="P25" s="24">
        <f>IF(I25="No due date","Add due date",IF(NOT(ISNUMBER(I25)),"",IF(H25&lt;0,"Credit: use it",IF(I25&gt;0,"Overdue: pay or agree date",IF(I25&gt;=-7,"Due within 7 days","")))))</f>
        <v/>
      </c>
      <c r="Q25" s="51" t="n"/>
      <c r="R25" s="50" t="n"/>
    </row>
    <row r="26">
      <c r="B26" s="50" t="n"/>
      <c r="C26" s="50" t="n"/>
      <c r="D26" s="51" t="n"/>
      <c r="E26" s="51" t="n"/>
      <c r="F26" s="41" t="n"/>
      <c r="G26" s="41" t="n"/>
      <c r="H26" s="25">
        <f>IF(AND(F26="",G26=""),"",N(F26)-N(G26))</f>
        <v/>
      </c>
      <c r="I26" s="52">
        <f>IF(OR(H26="",H26=0),"",IF(E26="","No due date",'Start here'!$C$22-E26))</f>
        <v/>
      </c>
      <c r="J26" s="53">
        <f>IF(ISNUMBER(I26),IF(I26&lt;=0,"Not yet due",IF(I26&lt;=30,"1-30",IF(I26&lt;=60,"31-60",IF(I26&lt;=90,"61-90","90+")))),"")</f>
        <v/>
      </c>
      <c r="K26" s="25">
        <f>IF(ISNUMBER(I26),IF(I26&lt;=0,H26,0),"")</f>
        <v/>
      </c>
      <c r="L26" s="25">
        <f>IF(ISNUMBER(I26),IF(AND(I26&gt;=1,I26&lt;=30),H26,0),"")</f>
        <v/>
      </c>
      <c r="M26" s="25">
        <f>IF(ISNUMBER(I26),IF(AND(I26&gt;30,I26&lt;=60),H26,0),"")</f>
        <v/>
      </c>
      <c r="N26" s="25">
        <f>IF(ISNUMBER(I26),IF(AND(I26&gt;60,I26&lt;=90),H26,0),"")</f>
        <v/>
      </c>
      <c r="O26" s="25">
        <f>IF(ISNUMBER(I26),IF(I26&gt;90,H26,0),"")</f>
        <v/>
      </c>
      <c r="P26" s="24">
        <f>IF(I26="No due date","Add due date",IF(NOT(ISNUMBER(I26)),"",IF(H26&lt;0,"Credit: use it",IF(I26&gt;0,"Overdue: pay or agree date",IF(I26&gt;=-7,"Due within 7 days","")))))</f>
        <v/>
      </c>
      <c r="Q26" s="51" t="n"/>
      <c r="R26" s="50" t="n"/>
    </row>
    <row r="27">
      <c r="B27" s="50" t="n"/>
      <c r="C27" s="50" t="n"/>
      <c r="D27" s="51" t="n"/>
      <c r="E27" s="51" t="n"/>
      <c r="F27" s="41" t="n"/>
      <c r="G27" s="41" t="n"/>
      <c r="H27" s="25">
        <f>IF(AND(F27="",G27=""),"",N(F27)-N(G27))</f>
        <v/>
      </c>
      <c r="I27" s="52">
        <f>IF(OR(H27="",H27=0),"",IF(E27="","No due date",'Start here'!$C$22-E27))</f>
        <v/>
      </c>
      <c r="J27" s="53">
        <f>IF(ISNUMBER(I27),IF(I27&lt;=0,"Not yet due",IF(I27&lt;=30,"1-30",IF(I27&lt;=60,"31-60",IF(I27&lt;=90,"61-90","90+")))),"")</f>
        <v/>
      </c>
      <c r="K27" s="25">
        <f>IF(ISNUMBER(I27),IF(I27&lt;=0,H27,0),"")</f>
        <v/>
      </c>
      <c r="L27" s="25">
        <f>IF(ISNUMBER(I27),IF(AND(I27&gt;=1,I27&lt;=30),H27,0),"")</f>
        <v/>
      </c>
      <c r="M27" s="25">
        <f>IF(ISNUMBER(I27),IF(AND(I27&gt;30,I27&lt;=60),H27,0),"")</f>
        <v/>
      </c>
      <c r="N27" s="25">
        <f>IF(ISNUMBER(I27),IF(AND(I27&gt;60,I27&lt;=90),H27,0),"")</f>
        <v/>
      </c>
      <c r="O27" s="25">
        <f>IF(ISNUMBER(I27),IF(I27&gt;90,H27,0),"")</f>
        <v/>
      </c>
      <c r="P27" s="24">
        <f>IF(I27="No due date","Add due date",IF(NOT(ISNUMBER(I27)),"",IF(H27&lt;0,"Credit: use it",IF(I27&gt;0,"Overdue: pay or agree date",IF(I27&gt;=-7,"Due within 7 days","")))))</f>
        <v/>
      </c>
      <c r="Q27" s="51" t="n"/>
      <c r="R27" s="50" t="n"/>
    </row>
    <row r="28">
      <c r="B28" s="50" t="n"/>
      <c r="C28" s="50" t="n"/>
      <c r="D28" s="51" t="n"/>
      <c r="E28" s="51" t="n"/>
      <c r="F28" s="41" t="n"/>
      <c r="G28" s="41" t="n"/>
      <c r="H28" s="25">
        <f>IF(AND(F28="",G28=""),"",N(F28)-N(G28))</f>
        <v/>
      </c>
      <c r="I28" s="52">
        <f>IF(OR(H28="",H28=0),"",IF(E28="","No due date",'Start here'!$C$22-E28))</f>
        <v/>
      </c>
      <c r="J28" s="53">
        <f>IF(ISNUMBER(I28),IF(I28&lt;=0,"Not yet due",IF(I28&lt;=30,"1-30",IF(I28&lt;=60,"31-60",IF(I28&lt;=90,"61-90","90+")))),"")</f>
        <v/>
      </c>
      <c r="K28" s="25">
        <f>IF(ISNUMBER(I28),IF(I28&lt;=0,H28,0),"")</f>
        <v/>
      </c>
      <c r="L28" s="25">
        <f>IF(ISNUMBER(I28),IF(AND(I28&gt;=1,I28&lt;=30),H28,0),"")</f>
        <v/>
      </c>
      <c r="M28" s="25">
        <f>IF(ISNUMBER(I28),IF(AND(I28&gt;30,I28&lt;=60),H28,0),"")</f>
        <v/>
      </c>
      <c r="N28" s="25">
        <f>IF(ISNUMBER(I28),IF(AND(I28&gt;60,I28&lt;=90),H28,0),"")</f>
        <v/>
      </c>
      <c r="O28" s="25">
        <f>IF(ISNUMBER(I28),IF(I28&gt;90,H28,0),"")</f>
        <v/>
      </c>
      <c r="P28" s="24">
        <f>IF(I28="No due date","Add due date",IF(NOT(ISNUMBER(I28)),"",IF(H28&lt;0,"Credit: use it",IF(I28&gt;0,"Overdue: pay or agree date",IF(I28&gt;=-7,"Due within 7 days","")))))</f>
        <v/>
      </c>
      <c r="Q28" s="51" t="n"/>
      <c r="R28" s="50" t="n"/>
    </row>
    <row r="29">
      <c r="B29" s="50" t="n"/>
      <c r="C29" s="50" t="n"/>
      <c r="D29" s="51" t="n"/>
      <c r="E29" s="51" t="n"/>
      <c r="F29" s="41" t="n"/>
      <c r="G29" s="41" t="n"/>
      <c r="H29" s="25">
        <f>IF(AND(F29="",G29=""),"",N(F29)-N(G29))</f>
        <v/>
      </c>
      <c r="I29" s="52">
        <f>IF(OR(H29="",H29=0),"",IF(E29="","No due date",'Start here'!$C$22-E29))</f>
        <v/>
      </c>
      <c r="J29" s="53">
        <f>IF(ISNUMBER(I29),IF(I29&lt;=0,"Not yet due",IF(I29&lt;=30,"1-30",IF(I29&lt;=60,"31-60",IF(I29&lt;=90,"61-90","90+")))),"")</f>
        <v/>
      </c>
      <c r="K29" s="25">
        <f>IF(ISNUMBER(I29),IF(I29&lt;=0,H29,0),"")</f>
        <v/>
      </c>
      <c r="L29" s="25">
        <f>IF(ISNUMBER(I29),IF(AND(I29&gt;=1,I29&lt;=30),H29,0),"")</f>
        <v/>
      </c>
      <c r="M29" s="25">
        <f>IF(ISNUMBER(I29),IF(AND(I29&gt;30,I29&lt;=60),H29,0),"")</f>
        <v/>
      </c>
      <c r="N29" s="25">
        <f>IF(ISNUMBER(I29),IF(AND(I29&gt;60,I29&lt;=90),H29,0),"")</f>
        <v/>
      </c>
      <c r="O29" s="25">
        <f>IF(ISNUMBER(I29),IF(I29&gt;90,H29,0),"")</f>
        <v/>
      </c>
      <c r="P29" s="24">
        <f>IF(I29="No due date","Add due date",IF(NOT(ISNUMBER(I29)),"",IF(H29&lt;0,"Credit: use it",IF(I29&gt;0,"Overdue: pay or agree date",IF(I29&gt;=-7,"Due within 7 days","")))))</f>
        <v/>
      </c>
      <c r="Q29" s="51" t="n"/>
      <c r="R29" s="50" t="n"/>
    </row>
    <row r="30">
      <c r="B30" s="50" t="n"/>
      <c r="C30" s="50" t="n"/>
      <c r="D30" s="51" t="n"/>
      <c r="E30" s="51" t="n"/>
      <c r="F30" s="41" t="n"/>
      <c r="G30" s="41" t="n"/>
      <c r="H30" s="25">
        <f>IF(AND(F30="",G30=""),"",N(F30)-N(G30))</f>
        <v/>
      </c>
      <c r="I30" s="52">
        <f>IF(OR(H30="",H30=0),"",IF(E30="","No due date",'Start here'!$C$22-E30))</f>
        <v/>
      </c>
      <c r="J30" s="53">
        <f>IF(ISNUMBER(I30),IF(I30&lt;=0,"Not yet due",IF(I30&lt;=30,"1-30",IF(I30&lt;=60,"31-60",IF(I30&lt;=90,"61-90","90+")))),"")</f>
        <v/>
      </c>
      <c r="K30" s="25">
        <f>IF(ISNUMBER(I30),IF(I30&lt;=0,H30,0),"")</f>
        <v/>
      </c>
      <c r="L30" s="25">
        <f>IF(ISNUMBER(I30),IF(AND(I30&gt;=1,I30&lt;=30),H30,0),"")</f>
        <v/>
      </c>
      <c r="M30" s="25">
        <f>IF(ISNUMBER(I30),IF(AND(I30&gt;30,I30&lt;=60),H30,0),"")</f>
        <v/>
      </c>
      <c r="N30" s="25">
        <f>IF(ISNUMBER(I30),IF(AND(I30&gt;60,I30&lt;=90),H30,0),"")</f>
        <v/>
      </c>
      <c r="O30" s="25">
        <f>IF(ISNUMBER(I30),IF(I30&gt;90,H30,0),"")</f>
        <v/>
      </c>
      <c r="P30" s="24">
        <f>IF(I30="No due date","Add due date",IF(NOT(ISNUMBER(I30)),"",IF(H30&lt;0,"Credit: use it",IF(I30&gt;0,"Overdue: pay or agree date",IF(I30&gt;=-7,"Due within 7 days","")))))</f>
        <v/>
      </c>
      <c r="Q30" s="51" t="n"/>
      <c r="R30" s="50" t="n"/>
    </row>
    <row r="31">
      <c r="B31" s="50" t="n"/>
      <c r="C31" s="50" t="n"/>
      <c r="D31" s="51" t="n"/>
      <c r="E31" s="51" t="n"/>
      <c r="F31" s="41" t="n"/>
      <c r="G31" s="41" t="n"/>
      <c r="H31" s="25">
        <f>IF(AND(F31="",G31=""),"",N(F31)-N(G31))</f>
        <v/>
      </c>
      <c r="I31" s="52">
        <f>IF(OR(H31="",H31=0),"",IF(E31="","No due date",'Start here'!$C$22-E31))</f>
        <v/>
      </c>
      <c r="J31" s="53">
        <f>IF(ISNUMBER(I31),IF(I31&lt;=0,"Not yet due",IF(I31&lt;=30,"1-30",IF(I31&lt;=60,"31-60",IF(I31&lt;=90,"61-90","90+")))),"")</f>
        <v/>
      </c>
      <c r="K31" s="25">
        <f>IF(ISNUMBER(I31),IF(I31&lt;=0,H31,0),"")</f>
        <v/>
      </c>
      <c r="L31" s="25">
        <f>IF(ISNUMBER(I31),IF(AND(I31&gt;=1,I31&lt;=30),H31,0),"")</f>
        <v/>
      </c>
      <c r="M31" s="25">
        <f>IF(ISNUMBER(I31),IF(AND(I31&gt;30,I31&lt;=60),H31,0),"")</f>
        <v/>
      </c>
      <c r="N31" s="25">
        <f>IF(ISNUMBER(I31),IF(AND(I31&gt;60,I31&lt;=90),H31,0),"")</f>
        <v/>
      </c>
      <c r="O31" s="25">
        <f>IF(ISNUMBER(I31),IF(I31&gt;90,H31,0),"")</f>
        <v/>
      </c>
      <c r="P31" s="24">
        <f>IF(I31="No due date","Add due date",IF(NOT(ISNUMBER(I31)),"",IF(H31&lt;0,"Credit: use it",IF(I31&gt;0,"Overdue: pay or agree date",IF(I31&gt;=-7,"Due within 7 days","")))))</f>
        <v/>
      </c>
      <c r="Q31" s="51" t="n"/>
      <c r="R31" s="50" t="n"/>
    </row>
    <row r="32">
      <c r="B32" s="50" t="n"/>
      <c r="C32" s="50" t="n"/>
      <c r="D32" s="51" t="n"/>
      <c r="E32" s="51" t="n"/>
      <c r="F32" s="41" t="n"/>
      <c r="G32" s="41" t="n"/>
      <c r="H32" s="25">
        <f>IF(AND(F32="",G32=""),"",N(F32)-N(G32))</f>
        <v/>
      </c>
      <c r="I32" s="52">
        <f>IF(OR(H32="",H32=0),"",IF(E32="","No due date",'Start here'!$C$22-E32))</f>
        <v/>
      </c>
      <c r="J32" s="53">
        <f>IF(ISNUMBER(I32),IF(I32&lt;=0,"Not yet due",IF(I32&lt;=30,"1-30",IF(I32&lt;=60,"31-60",IF(I32&lt;=90,"61-90","90+")))),"")</f>
        <v/>
      </c>
      <c r="K32" s="25">
        <f>IF(ISNUMBER(I32),IF(I32&lt;=0,H32,0),"")</f>
        <v/>
      </c>
      <c r="L32" s="25">
        <f>IF(ISNUMBER(I32),IF(AND(I32&gt;=1,I32&lt;=30),H32,0),"")</f>
        <v/>
      </c>
      <c r="M32" s="25">
        <f>IF(ISNUMBER(I32),IF(AND(I32&gt;30,I32&lt;=60),H32,0),"")</f>
        <v/>
      </c>
      <c r="N32" s="25">
        <f>IF(ISNUMBER(I32),IF(AND(I32&gt;60,I32&lt;=90),H32,0),"")</f>
        <v/>
      </c>
      <c r="O32" s="25">
        <f>IF(ISNUMBER(I32),IF(I32&gt;90,H32,0),"")</f>
        <v/>
      </c>
      <c r="P32" s="24">
        <f>IF(I32="No due date","Add due date",IF(NOT(ISNUMBER(I32)),"",IF(H32&lt;0,"Credit: use it",IF(I32&gt;0,"Overdue: pay or agree date",IF(I32&gt;=-7,"Due within 7 days","")))))</f>
        <v/>
      </c>
      <c r="Q32" s="51" t="n"/>
      <c r="R32" s="50" t="n"/>
    </row>
    <row r="33">
      <c r="B33" s="50" t="n"/>
      <c r="C33" s="50" t="n"/>
      <c r="D33" s="51" t="n"/>
      <c r="E33" s="51" t="n"/>
      <c r="F33" s="41" t="n"/>
      <c r="G33" s="41" t="n"/>
      <c r="H33" s="25">
        <f>IF(AND(F33="",G33=""),"",N(F33)-N(G33))</f>
        <v/>
      </c>
      <c r="I33" s="52">
        <f>IF(OR(H33="",H33=0),"",IF(E33="","No due date",'Start here'!$C$22-E33))</f>
        <v/>
      </c>
      <c r="J33" s="53">
        <f>IF(ISNUMBER(I33),IF(I33&lt;=0,"Not yet due",IF(I33&lt;=30,"1-30",IF(I33&lt;=60,"31-60",IF(I33&lt;=90,"61-90","90+")))),"")</f>
        <v/>
      </c>
      <c r="K33" s="25">
        <f>IF(ISNUMBER(I33),IF(I33&lt;=0,H33,0),"")</f>
        <v/>
      </c>
      <c r="L33" s="25">
        <f>IF(ISNUMBER(I33),IF(AND(I33&gt;=1,I33&lt;=30),H33,0),"")</f>
        <v/>
      </c>
      <c r="M33" s="25">
        <f>IF(ISNUMBER(I33),IF(AND(I33&gt;30,I33&lt;=60),H33,0),"")</f>
        <v/>
      </c>
      <c r="N33" s="25">
        <f>IF(ISNUMBER(I33),IF(AND(I33&gt;60,I33&lt;=90),H33,0),"")</f>
        <v/>
      </c>
      <c r="O33" s="25">
        <f>IF(ISNUMBER(I33),IF(I33&gt;90,H33,0),"")</f>
        <v/>
      </c>
      <c r="P33" s="24">
        <f>IF(I33="No due date","Add due date",IF(NOT(ISNUMBER(I33)),"",IF(H33&lt;0,"Credit: use it",IF(I33&gt;0,"Overdue: pay or agree date",IF(I33&gt;=-7,"Due within 7 days","")))))</f>
        <v/>
      </c>
      <c r="Q33" s="51" t="n"/>
      <c r="R33" s="50" t="n"/>
    </row>
    <row r="34">
      <c r="B34" s="50" t="n"/>
      <c r="C34" s="50" t="n"/>
      <c r="D34" s="51" t="n"/>
      <c r="E34" s="51" t="n"/>
      <c r="F34" s="41" t="n"/>
      <c r="G34" s="41" t="n"/>
      <c r="H34" s="25">
        <f>IF(AND(F34="",G34=""),"",N(F34)-N(G34))</f>
        <v/>
      </c>
      <c r="I34" s="52">
        <f>IF(OR(H34="",H34=0),"",IF(E34="","No due date",'Start here'!$C$22-E34))</f>
        <v/>
      </c>
      <c r="J34" s="53">
        <f>IF(ISNUMBER(I34),IF(I34&lt;=0,"Not yet due",IF(I34&lt;=30,"1-30",IF(I34&lt;=60,"31-60",IF(I34&lt;=90,"61-90","90+")))),"")</f>
        <v/>
      </c>
      <c r="K34" s="25">
        <f>IF(ISNUMBER(I34),IF(I34&lt;=0,H34,0),"")</f>
        <v/>
      </c>
      <c r="L34" s="25">
        <f>IF(ISNUMBER(I34),IF(AND(I34&gt;=1,I34&lt;=30),H34,0),"")</f>
        <v/>
      </c>
      <c r="M34" s="25">
        <f>IF(ISNUMBER(I34),IF(AND(I34&gt;30,I34&lt;=60),H34,0),"")</f>
        <v/>
      </c>
      <c r="N34" s="25">
        <f>IF(ISNUMBER(I34),IF(AND(I34&gt;60,I34&lt;=90),H34,0),"")</f>
        <v/>
      </c>
      <c r="O34" s="25">
        <f>IF(ISNUMBER(I34),IF(I34&gt;90,H34,0),"")</f>
        <v/>
      </c>
      <c r="P34" s="24">
        <f>IF(I34="No due date","Add due date",IF(NOT(ISNUMBER(I34)),"",IF(H34&lt;0,"Credit: use it",IF(I34&gt;0,"Overdue: pay or agree date",IF(I34&gt;=-7,"Due within 7 days","")))))</f>
        <v/>
      </c>
      <c r="Q34" s="51" t="n"/>
      <c r="R34" s="50" t="n"/>
    </row>
    <row r="35">
      <c r="B35" s="50" t="n"/>
      <c r="C35" s="50" t="n"/>
      <c r="D35" s="51" t="n"/>
      <c r="E35" s="51" t="n"/>
      <c r="F35" s="41" t="n"/>
      <c r="G35" s="41" t="n"/>
      <c r="H35" s="25">
        <f>IF(AND(F35="",G35=""),"",N(F35)-N(G35))</f>
        <v/>
      </c>
      <c r="I35" s="52">
        <f>IF(OR(H35="",H35=0),"",IF(E35="","No due date",'Start here'!$C$22-E35))</f>
        <v/>
      </c>
      <c r="J35" s="53">
        <f>IF(ISNUMBER(I35),IF(I35&lt;=0,"Not yet due",IF(I35&lt;=30,"1-30",IF(I35&lt;=60,"31-60",IF(I35&lt;=90,"61-90","90+")))),"")</f>
        <v/>
      </c>
      <c r="K35" s="25">
        <f>IF(ISNUMBER(I35),IF(I35&lt;=0,H35,0),"")</f>
        <v/>
      </c>
      <c r="L35" s="25">
        <f>IF(ISNUMBER(I35),IF(AND(I35&gt;=1,I35&lt;=30),H35,0),"")</f>
        <v/>
      </c>
      <c r="M35" s="25">
        <f>IF(ISNUMBER(I35),IF(AND(I35&gt;30,I35&lt;=60),H35,0),"")</f>
        <v/>
      </c>
      <c r="N35" s="25">
        <f>IF(ISNUMBER(I35),IF(AND(I35&gt;60,I35&lt;=90),H35,0),"")</f>
        <v/>
      </c>
      <c r="O35" s="25">
        <f>IF(ISNUMBER(I35),IF(I35&gt;90,H35,0),"")</f>
        <v/>
      </c>
      <c r="P35" s="24">
        <f>IF(I35="No due date","Add due date",IF(NOT(ISNUMBER(I35)),"",IF(H35&lt;0,"Credit: use it",IF(I35&gt;0,"Overdue: pay or agree date",IF(I35&gt;=-7,"Due within 7 days","")))))</f>
        <v/>
      </c>
      <c r="Q35" s="51" t="n"/>
      <c r="R35" s="50" t="n"/>
    </row>
    <row r="36">
      <c r="B36" s="50" t="n"/>
      <c r="C36" s="50" t="n"/>
      <c r="D36" s="51" t="n"/>
      <c r="E36" s="51" t="n"/>
      <c r="F36" s="41" t="n"/>
      <c r="G36" s="41" t="n"/>
      <c r="H36" s="25">
        <f>IF(AND(F36="",G36=""),"",N(F36)-N(G36))</f>
        <v/>
      </c>
      <c r="I36" s="52">
        <f>IF(OR(H36="",H36=0),"",IF(E36="","No due date",'Start here'!$C$22-E36))</f>
        <v/>
      </c>
      <c r="J36" s="53">
        <f>IF(ISNUMBER(I36),IF(I36&lt;=0,"Not yet due",IF(I36&lt;=30,"1-30",IF(I36&lt;=60,"31-60",IF(I36&lt;=90,"61-90","90+")))),"")</f>
        <v/>
      </c>
      <c r="K36" s="25">
        <f>IF(ISNUMBER(I36),IF(I36&lt;=0,H36,0),"")</f>
        <v/>
      </c>
      <c r="L36" s="25">
        <f>IF(ISNUMBER(I36),IF(AND(I36&gt;=1,I36&lt;=30),H36,0),"")</f>
        <v/>
      </c>
      <c r="M36" s="25">
        <f>IF(ISNUMBER(I36),IF(AND(I36&gt;30,I36&lt;=60),H36,0),"")</f>
        <v/>
      </c>
      <c r="N36" s="25">
        <f>IF(ISNUMBER(I36),IF(AND(I36&gt;60,I36&lt;=90),H36,0),"")</f>
        <v/>
      </c>
      <c r="O36" s="25">
        <f>IF(ISNUMBER(I36),IF(I36&gt;90,H36,0),"")</f>
        <v/>
      </c>
      <c r="P36" s="24">
        <f>IF(I36="No due date","Add due date",IF(NOT(ISNUMBER(I36)),"",IF(H36&lt;0,"Credit: use it",IF(I36&gt;0,"Overdue: pay or agree date",IF(I36&gt;=-7,"Due within 7 days","")))))</f>
        <v/>
      </c>
      <c r="Q36" s="51" t="n"/>
      <c r="R36" s="50" t="n"/>
    </row>
    <row r="37">
      <c r="B37" s="50" t="n"/>
      <c r="C37" s="50" t="n"/>
      <c r="D37" s="51" t="n"/>
      <c r="E37" s="51" t="n"/>
      <c r="F37" s="41" t="n"/>
      <c r="G37" s="41" t="n"/>
      <c r="H37" s="25">
        <f>IF(AND(F37="",G37=""),"",N(F37)-N(G37))</f>
        <v/>
      </c>
      <c r="I37" s="52">
        <f>IF(OR(H37="",H37=0),"",IF(E37="","No due date",'Start here'!$C$22-E37))</f>
        <v/>
      </c>
      <c r="J37" s="53">
        <f>IF(ISNUMBER(I37),IF(I37&lt;=0,"Not yet due",IF(I37&lt;=30,"1-30",IF(I37&lt;=60,"31-60",IF(I37&lt;=90,"61-90","90+")))),"")</f>
        <v/>
      </c>
      <c r="K37" s="25">
        <f>IF(ISNUMBER(I37),IF(I37&lt;=0,H37,0),"")</f>
        <v/>
      </c>
      <c r="L37" s="25">
        <f>IF(ISNUMBER(I37),IF(AND(I37&gt;=1,I37&lt;=30),H37,0),"")</f>
        <v/>
      </c>
      <c r="M37" s="25">
        <f>IF(ISNUMBER(I37),IF(AND(I37&gt;30,I37&lt;=60),H37,0),"")</f>
        <v/>
      </c>
      <c r="N37" s="25">
        <f>IF(ISNUMBER(I37),IF(AND(I37&gt;60,I37&lt;=90),H37,0),"")</f>
        <v/>
      </c>
      <c r="O37" s="25">
        <f>IF(ISNUMBER(I37),IF(I37&gt;90,H37,0),"")</f>
        <v/>
      </c>
      <c r="P37" s="24">
        <f>IF(I37="No due date","Add due date",IF(NOT(ISNUMBER(I37)),"",IF(H37&lt;0,"Credit: use it",IF(I37&gt;0,"Overdue: pay or agree date",IF(I37&gt;=-7,"Due within 7 days","")))))</f>
        <v/>
      </c>
      <c r="Q37" s="51" t="n"/>
      <c r="R37" s="50" t="n"/>
    </row>
    <row r="38">
      <c r="B38" s="50" t="n"/>
      <c r="C38" s="50" t="n"/>
      <c r="D38" s="51" t="n"/>
      <c r="E38" s="51" t="n"/>
      <c r="F38" s="41" t="n"/>
      <c r="G38" s="41" t="n"/>
      <c r="H38" s="25">
        <f>IF(AND(F38="",G38=""),"",N(F38)-N(G38))</f>
        <v/>
      </c>
      <c r="I38" s="52">
        <f>IF(OR(H38="",H38=0),"",IF(E38="","No due date",'Start here'!$C$22-E38))</f>
        <v/>
      </c>
      <c r="J38" s="53">
        <f>IF(ISNUMBER(I38),IF(I38&lt;=0,"Not yet due",IF(I38&lt;=30,"1-30",IF(I38&lt;=60,"31-60",IF(I38&lt;=90,"61-90","90+")))),"")</f>
        <v/>
      </c>
      <c r="K38" s="25">
        <f>IF(ISNUMBER(I38),IF(I38&lt;=0,H38,0),"")</f>
        <v/>
      </c>
      <c r="L38" s="25">
        <f>IF(ISNUMBER(I38),IF(AND(I38&gt;=1,I38&lt;=30),H38,0),"")</f>
        <v/>
      </c>
      <c r="M38" s="25">
        <f>IF(ISNUMBER(I38),IF(AND(I38&gt;30,I38&lt;=60),H38,0),"")</f>
        <v/>
      </c>
      <c r="N38" s="25">
        <f>IF(ISNUMBER(I38),IF(AND(I38&gt;60,I38&lt;=90),H38,0),"")</f>
        <v/>
      </c>
      <c r="O38" s="25">
        <f>IF(ISNUMBER(I38),IF(I38&gt;90,H38,0),"")</f>
        <v/>
      </c>
      <c r="P38" s="24">
        <f>IF(I38="No due date","Add due date",IF(NOT(ISNUMBER(I38)),"",IF(H38&lt;0,"Credit: use it",IF(I38&gt;0,"Overdue: pay or agree date",IF(I38&gt;=-7,"Due within 7 days","")))))</f>
        <v/>
      </c>
      <c r="Q38" s="51" t="n"/>
      <c r="R38" s="50" t="n"/>
    </row>
    <row r="39">
      <c r="B39" s="50" t="n"/>
      <c r="C39" s="50" t="n"/>
      <c r="D39" s="51" t="n"/>
      <c r="E39" s="51" t="n"/>
      <c r="F39" s="41" t="n"/>
      <c r="G39" s="41" t="n"/>
      <c r="H39" s="25">
        <f>IF(AND(F39="",G39=""),"",N(F39)-N(G39))</f>
        <v/>
      </c>
      <c r="I39" s="52">
        <f>IF(OR(H39="",H39=0),"",IF(E39="","No due date",'Start here'!$C$22-E39))</f>
        <v/>
      </c>
      <c r="J39" s="53">
        <f>IF(ISNUMBER(I39),IF(I39&lt;=0,"Not yet due",IF(I39&lt;=30,"1-30",IF(I39&lt;=60,"31-60",IF(I39&lt;=90,"61-90","90+")))),"")</f>
        <v/>
      </c>
      <c r="K39" s="25">
        <f>IF(ISNUMBER(I39),IF(I39&lt;=0,H39,0),"")</f>
        <v/>
      </c>
      <c r="L39" s="25">
        <f>IF(ISNUMBER(I39),IF(AND(I39&gt;=1,I39&lt;=30),H39,0),"")</f>
        <v/>
      </c>
      <c r="M39" s="25">
        <f>IF(ISNUMBER(I39),IF(AND(I39&gt;30,I39&lt;=60),H39,0),"")</f>
        <v/>
      </c>
      <c r="N39" s="25">
        <f>IF(ISNUMBER(I39),IF(AND(I39&gt;60,I39&lt;=90),H39,0),"")</f>
        <v/>
      </c>
      <c r="O39" s="25">
        <f>IF(ISNUMBER(I39),IF(I39&gt;90,H39,0),"")</f>
        <v/>
      </c>
      <c r="P39" s="24">
        <f>IF(I39="No due date","Add due date",IF(NOT(ISNUMBER(I39)),"",IF(H39&lt;0,"Credit: use it",IF(I39&gt;0,"Overdue: pay or agree date",IF(I39&gt;=-7,"Due within 7 days","")))))</f>
        <v/>
      </c>
      <c r="Q39" s="51" t="n"/>
      <c r="R39" s="50" t="n"/>
    </row>
    <row r="40">
      <c r="B40" s="50" t="n"/>
      <c r="C40" s="50" t="n"/>
      <c r="D40" s="51" t="n"/>
      <c r="E40" s="51" t="n"/>
      <c r="F40" s="41" t="n"/>
      <c r="G40" s="41" t="n"/>
      <c r="H40" s="25">
        <f>IF(AND(F40="",G40=""),"",N(F40)-N(G40))</f>
        <v/>
      </c>
      <c r="I40" s="52">
        <f>IF(OR(H40="",H40=0),"",IF(E40="","No due date",'Start here'!$C$22-E40))</f>
        <v/>
      </c>
      <c r="J40" s="53">
        <f>IF(ISNUMBER(I40),IF(I40&lt;=0,"Not yet due",IF(I40&lt;=30,"1-30",IF(I40&lt;=60,"31-60",IF(I40&lt;=90,"61-90","90+")))),"")</f>
        <v/>
      </c>
      <c r="K40" s="25">
        <f>IF(ISNUMBER(I40),IF(I40&lt;=0,H40,0),"")</f>
        <v/>
      </c>
      <c r="L40" s="25">
        <f>IF(ISNUMBER(I40),IF(AND(I40&gt;=1,I40&lt;=30),H40,0),"")</f>
        <v/>
      </c>
      <c r="M40" s="25">
        <f>IF(ISNUMBER(I40),IF(AND(I40&gt;30,I40&lt;=60),H40,0),"")</f>
        <v/>
      </c>
      <c r="N40" s="25">
        <f>IF(ISNUMBER(I40),IF(AND(I40&gt;60,I40&lt;=90),H40,0),"")</f>
        <v/>
      </c>
      <c r="O40" s="25">
        <f>IF(ISNUMBER(I40),IF(I40&gt;90,H40,0),"")</f>
        <v/>
      </c>
      <c r="P40" s="24">
        <f>IF(I40="No due date","Add due date",IF(NOT(ISNUMBER(I40)),"",IF(H40&lt;0,"Credit: use it",IF(I40&gt;0,"Overdue: pay or agree date",IF(I40&gt;=-7,"Due within 7 days","")))))</f>
        <v/>
      </c>
      <c r="Q40" s="51" t="n"/>
      <c r="R40" s="50" t="n"/>
    </row>
    <row r="41">
      <c r="B41" s="50" t="n"/>
      <c r="C41" s="50" t="n"/>
      <c r="D41" s="51" t="n"/>
      <c r="E41" s="51" t="n"/>
      <c r="F41" s="41" t="n"/>
      <c r="G41" s="41" t="n"/>
      <c r="H41" s="25">
        <f>IF(AND(F41="",G41=""),"",N(F41)-N(G41))</f>
        <v/>
      </c>
      <c r="I41" s="52">
        <f>IF(OR(H41="",H41=0),"",IF(E41="","No due date",'Start here'!$C$22-E41))</f>
        <v/>
      </c>
      <c r="J41" s="53">
        <f>IF(ISNUMBER(I41),IF(I41&lt;=0,"Not yet due",IF(I41&lt;=30,"1-30",IF(I41&lt;=60,"31-60",IF(I41&lt;=90,"61-90","90+")))),"")</f>
        <v/>
      </c>
      <c r="K41" s="25">
        <f>IF(ISNUMBER(I41),IF(I41&lt;=0,H41,0),"")</f>
        <v/>
      </c>
      <c r="L41" s="25">
        <f>IF(ISNUMBER(I41),IF(AND(I41&gt;=1,I41&lt;=30),H41,0),"")</f>
        <v/>
      </c>
      <c r="M41" s="25">
        <f>IF(ISNUMBER(I41),IF(AND(I41&gt;30,I41&lt;=60),H41,0),"")</f>
        <v/>
      </c>
      <c r="N41" s="25">
        <f>IF(ISNUMBER(I41),IF(AND(I41&gt;60,I41&lt;=90),H41,0),"")</f>
        <v/>
      </c>
      <c r="O41" s="25">
        <f>IF(ISNUMBER(I41),IF(I41&gt;90,H41,0),"")</f>
        <v/>
      </c>
      <c r="P41" s="24">
        <f>IF(I41="No due date","Add due date",IF(NOT(ISNUMBER(I41)),"",IF(H41&lt;0,"Credit: use it",IF(I41&gt;0,"Overdue: pay or agree date",IF(I41&gt;=-7,"Due within 7 days","")))))</f>
        <v/>
      </c>
      <c r="Q41" s="51" t="n"/>
      <c r="R41" s="50" t="n"/>
    </row>
    <row r="42">
      <c r="B42" s="50" t="n"/>
      <c r="C42" s="50" t="n"/>
      <c r="D42" s="51" t="n"/>
      <c r="E42" s="51" t="n"/>
      <c r="F42" s="41" t="n"/>
      <c r="G42" s="41" t="n"/>
      <c r="H42" s="25">
        <f>IF(AND(F42="",G42=""),"",N(F42)-N(G42))</f>
        <v/>
      </c>
      <c r="I42" s="52">
        <f>IF(OR(H42="",H42=0),"",IF(E42="","No due date",'Start here'!$C$22-E42))</f>
        <v/>
      </c>
      <c r="J42" s="53">
        <f>IF(ISNUMBER(I42),IF(I42&lt;=0,"Not yet due",IF(I42&lt;=30,"1-30",IF(I42&lt;=60,"31-60",IF(I42&lt;=90,"61-90","90+")))),"")</f>
        <v/>
      </c>
      <c r="K42" s="25">
        <f>IF(ISNUMBER(I42),IF(I42&lt;=0,H42,0),"")</f>
        <v/>
      </c>
      <c r="L42" s="25">
        <f>IF(ISNUMBER(I42),IF(AND(I42&gt;=1,I42&lt;=30),H42,0),"")</f>
        <v/>
      </c>
      <c r="M42" s="25">
        <f>IF(ISNUMBER(I42),IF(AND(I42&gt;30,I42&lt;=60),H42,0),"")</f>
        <v/>
      </c>
      <c r="N42" s="25">
        <f>IF(ISNUMBER(I42),IF(AND(I42&gt;60,I42&lt;=90),H42,0),"")</f>
        <v/>
      </c>
      <c r="O42" s="25">
        <f>IF(ISNUMBER(I42),IF(I42&gt;90,H42,0),"")</f>
        <v/>
      </c>
      <c r="P42" s="24">
        <f>IF(I42="No due date","Add due date",IF(NOT(ISNUMBER(I42)),"",IF(H42&lt;0,"Credit: use it",IF(I42&gt;0,"Overdue: pay or agree date",IF(I42&gt;=-7,"Due within 7 days","")))))</f>
        <v/>
      </c>
      <c r="Q42" s="51" t="n"/>
      <c r="R42" s="50" t="n"/>
    </row>
    <row r="43">
      <c r="B43" s="50" t="n"/>
      <c r="C43" s="50" t="n"/>
      <c r="D43" s="51" t="n"/>
      <c r="E43" s="51" t="n"/>
      <c r="F43" s="41" t="n"/>
      <c r="G43" s="41" t="n"/>
      <c r="H43" s="25">
        <f>IF(AND(F43="",G43=""),"",N(F43)-N(G43))</f>
        <v/>
      </c>
      <c r="I43" s="52">
        <f>IF(OR(H43="",H43=0),"",IF(E43="","No due date",'Start here'!$C$22-E43))</f>
        <v/>
      </c>
      <c r="J43" s="53">
        <f>IF(ISNUMBER(I43),IF(I43&lt;=0,"Not yet due",IF(I43&lt;=30,"1-30",IF(I43&lt;=60,"31-60",IF(I43&lt;=90,"61-90","90+")))),"")</f>
        <v/>
      </c>
      <c r="K43" s="25">
        <f>IF(ISNUMBER(I43),IF(I43&lt;=0,H43,0),"")</f>
        <v/>
      </c>
      <c r="L43" s="25">
        <f>IF(ISNUMBER(I43),IF(AND(I43&gt;=1,I43&lt;=30),H43,0),"")</f>
        <v/>
      </c>
      <c r="M43" s="25">
        <f>IF(ISNUMBER(I43),IF(AND(I43&gt;30,I43&lt;=60),H43,0),"")</f>
        <v/>
      </c>
      <c r="N43" s="25">
        <f>IF(ISNUMBER(I43),IF(AND(I43&gt;60,I43&lt;=90),H43,0),"")</f>
        <v/>
      </c>
      <c r="O43" s="25">
        <f>IF(ISNUMBER(I43),IF(I43&gt;90,H43,0),"")</f>
        <v/>
      </c>
      <c r="P43" s="24">
        <f>IF(I43="No due date","Add due date",IF(NOT(ISNUMBER(I43)),"",IF(H43&lt;0,"Credit: use it",IF(I43&gt;0,"Overdue: pay or agree date",IF(I43&gt;=-7,"Due within 7 days","")))))</f>
        <v/>
      </c>
      <c r="Q43" s="51" t="n"/>
      <c r="R43" s="50" t="n"/>
    </row>
    <row r="44">
      <c r="B44" s="50" t="n"/>
      <c r="C44" s="50" t="n"/>
      <c r="D44" s="51" t="n"/>
      <c r="E44" s="51" t="n"/>
      <c r="F44" s="41" t="n"/>
      <c r="G44" s="41" t="n"/>
      <c r="H44" s="25">
        <f>IF(AND(F44="",G44=""),"",N(F44)-N(G44))</f>
        <v/>
      </c>
      <c r="I44" s="52">
        <f>IF(OR(H44="",H44=0),"",IF(E44="","No due date",'Start here'!$C$22-E44))</f>
        <v/>
      </c>
      <c r="J44" s="53">
        <f>IF(ISNUMBER(I44),IF(I44&lt;=0,"Not yet due",IF(I44&lt;=30,"1-30",IF(I44&lt;=60,"31-60",IF(I44&lt;=90,"61-90","90+")))),"")</f>
        <v/>
      </c>
      <c r="K44" s="25">
        <f>IF(ISNUMBER(I44),IF(I44&lt;=0,H44,0),"")</f>
        <v/>
      </c>
      <c r="L44" s="25">
        <f>IF(ISNUMBER(I44),IF(AND(I44&gt;=1,I44&lt;=30),H44,0),"")</f>
        <v/>
      </c>
      <c r="M44" s="25">
        <f>IF(ISNUMBER(I44),IF(AND(I44&gt;30,I44&lt;=60),H44,0),"")</f>
        <v/>
      </c>
      <c r="N44" s="25">
        <f>IF(ISNUMBER(I44),IF(AND(I44&gt;60,I44&lt;=90),H44,0),"")</f>
        <v/>
      </c>
      <c r="O44" s="25">
        <f>IF(ISNUMBER(I44),IF(I44&gt;90,H44,0),"")</f>
        <v/>
      </c>
      <c r="P44" s="24">
        <f>IF(I44="No due date","Add due date",IF(NOT(ISNUMBER(I44)),"",IF(H44&lt;0,"Credit: use it",IF(I44&gt;0,"Overdue: pay or agree date",IF(I44&gt;=-7,"Due within 7 days","")))))</f>
        <v/>
      </c>
      <c r="Q44" s="51" t="n"/>
      <c r="R44" s="50" t="n"/>
    </row>
    <row r="45">
      <c r="B45" s="50" t="n"/>
      <c r="C45" s="50" t="n"/>
      <c r="D45" s="51" t="n"/>
      <c r="E45" s="51" t="n"/>
      <c r="F45" s="41" t="n"/>
      <c r="G45" s="41" t="n"/>
      <c r="H45" s="25">
        <f>IF(AND(F45="",G45=""),"",N(F45)-N(G45))</f>
        <v/>
      </c>
      <c r="I45" s="52">
        <f>IF(OR(H45="",H45=0),"",IF(E45="","No due date",'Start here'!$C$22-E45))</f>
        <v/>
      </c>
      <c r="J45" s="53">
        <f>IF(ISNUMBER(I45),IF(I45&lt;=0,"Not yet due",IF(I45&lt;=30,"1-30",IF(I45&lt;=60,"31-60",IF(I45&lt;=90,"61-90","90+")))),"")</f>
        <v/>
      </c>
      <c r="K45" s="25">
        <f>IF(ISNUMBER(I45),IF(I45&lt;=0,H45,0),"")</f>
        <v/>
      </c>
      <c r="L45" s="25">
        <f>IF(ISNUMBER(I45),IF(AND(I45&gt;=1,I45&lt;=30),H45,0),"")</f>
        <v/>
      </c>
      <c r="M45" s="25">
        <f>IF(ISNUMBER(I45),IF(AND(I45&gt;30,I45&lt;=60),H45,0),"")</f>
        <v/>
      </c>
      <c r="N45" s="25">
        <f>IF(ISNUMBER(I45),IF(AND(I45&gt;60,I45&lt;=90),H45,0),"")</f>
        <v/>
      </c>
      <c r="O45" s="25">
        <f>IF(ISNUMBER(I45),IF(I45&gt;90,H45,0),"")</f>
        <v/>
      </c>
      <c r="P45" s="24">
        <f>IF(I45="No due date","Add due date",IF(NOT(ISNUMBER(I45)),"",IF(H45&lt;0,"Credit: use it",IF(I45&gt;0,"Overdue: pay or agree date",IF(I45&gt;=-7,"Due within 7 days","")))))</f>
        <v/>
      </c>
      <c r="Q45" s="51" t="n"/>
      <c r="R45" s="50" t="n"/>
    </row>
    <row r="47">
      <c r="B47" s="17" t="inlineStr">
        <is>
          <t>Payment flag: 'Due within 7 days' helps you plan the next payment run.</t>
        </is>
      </c>
    </row>
    <row r="48">
      <c r="B48" s="18" t="inlineStr">
        <is>
          <t>axcellservice.com · Free template · Book a free 30-minute consultation: axcellservice.com/contact</t>
        </is>
      </c>
    </row>
  </sheetData>
  <autoFilter ref="B5:R45"/>
  <conditionalFormatting sqref="P6:P45">
    <cfRule type="expression" priority="1" dxfId="0">
      <formula>LEFT(P6,7)="Overdue"</formula>
    </cfRule>
    <cfRule type="expression" priority="2" dxfId="2">
      <formula>P6="Add due date"</formula>
    </cfRule>
  </conditionalFormatting>
  <conditionalFormatting sqref="I6:I45">
    <cfRule type="expression" priority="3" dxfId="0">
      <formula>AND(ISNUMBER(I6),I6&gt;90)</formula>
    </cfRule>
  </conditionalFormatting>
  <dataValidations count="4">
    <dataValidation sqref="B6:B45" showDropDown="0" showInputMessage="0" showErrorMessage="1" allowBlank="0" errorTitle="Supplier not on the list" error="This name is not on the 'Suppliers' sheet. Add it there so it appears in the summaries." type="list" errorStyle="warning">
      <formula1>=Suppliers!$B$6:$B$20</formula1>
    </dataValidation>
    <dataValidation sqref="D6:E45" showDropDown="0" showInputMessage="0" showErrorMessage="1" allowBlank="0" errorTitle="Date needed" error="Enter a date, e.g. 15/09/2026." type="date" operator="greaterThan">
      <formula1>36526</formula1>
    </dataValidation>
    <dataValidation sqref="F6:G45" showDropDown="0" showInputMessage="0" showErrorMessage="1" allowBlank="0" errorTitle="Positive amount" error="Enter amounts as positive numbers. Use a negative only for a credit note." type="decimal" errorStyle="warning" operator="greaterThanOrEqual">
      <formula1>0</formula1>
    </dataValidation>
    <dataValidation sqref="Q6:Q45" showDropDown="0" showInputMessage="0" showErrorMessage="1" allowBlank="0" errorTitle="Date needed" error="Enter a date, e.g. 15/09/2026." type="date" operator="greaterThan">
      <formula1>36526</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B1:N2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34" customWidth="1" min="2" max="2"/>
    <col width="11" customWidth="1" min="3" max="3"/>
    <col width="22" customWidth="1" min="4" max="4"/>
    <col width="9" customWidth="1" min="5" max="5"/>
    <col width="13" customWidth="1" min="6" max="6"/>
    <col width="13" customWidth="1" min="7" max="7"/>
    <col width="12" customWidth="1" min="8" max="8"/>
    <col width="12" customWidth="1" min="9" max="9"/>
    <col width="12" customWidth="1" min="10" max="10"/>
    <col width="12" customWidth="1" min="11" max="11"/>
    <col width="13" customWidth="1" min="12" max="12"/>
    <col width="10" customWidth="1" min="13" max="13"/>
    <col width="13" customWidth="1" min="14" max="14"/>
  </cols>
  <sheetData>
    <row r="1" ht="26" customHeight="1">
      <c r="B1" s="19" t="inlineStr">
        <is>
          <t>Suppliers: balances and ageing by supplier</t>
        </is>
      </c>
    </row>
    <row r="2">
      <c r="B2" s="20" t="inlineStr">
        <is>
          <t>Axcell Financial Consulting · AR &amp; AP Aging + Collections</t>
        </is>
      </c>
    </row>
    <row r="3">
      <c r="B3" s="17" t="str">
        <f>"Amounts in "&amp;'Start here'!$C$21&amp;". Type each name once here; the register dropdowns use this list."</f>
        <v>Amounts in Your currency. Type each name once here; the register dropdowns use this list.</v>
      </c>
    </row>
    <row r="4">
      <c r="B4" s="28" t="inlineStr">
        <is>
          <t>Totals</t>
        </is>
      </c>
      <c r="C4" s="49" t="n"/>
      <c r="D4" s="49" t="n"/>
      <c r="E4" s="31">
        <f>SUM(E6:E20)</f>
        <v>13</v>
      </c>
      <c r="F4" s="29">
        <f>SUM(F6:F20)</f>
        <v>334900</v>
      </c>
      <c r="G4" s="29">
        <f>SUM(G6:G20)</f>
        <v>250400</v>
      </c>
      <c r="H4" s="29">
        <f>SUM(H6:H20)</f>
        <v>24100</v>
      </c>
      <c r="I4" s="29">
        <f>SUM(I6:I20)</f>
        <v>46500</v>
      </c>
      <c r="J4" s="29">
        <f>SUM(J6:J20)</f>
        <v>7400</v>
      </c>
      <c r="K4" s="29">
        <f>SUM(K6:K20)</f>
        <v>6500</v>
      </c>
      <c r="L4" s="29">
        <f>SUM(L6:L20)</f>
        <v>84500</v>
      </c>
      <c r="M4" s="30">
        <f>IF(F4&lt;=0,0,L4/F4)</f>
        <v>0.252314123618991</v>
      </c>
      <c r="N4" s="29">
        <f>SUM(N6:N20)</f>
        <v>121400</v>
      </c>
    </row>
    <row r="5" ht="32" customHeight="1">
      <c r="B5" s="22" t="inlineStr">
        <is>
          <t>Supplier</t>
        </is>
      </c>
      <c r="C5" s="22" t="inlineStr">
        <is>
          <t>Payment terms (days)</t>
        </is>
      </c>
      <c r="D5" s="22" t="inlineStr">
        <is>
          <t>Contact</t>
        </is>
      </c>
      <c r="E5" s="22" t="inlineStr">
        <is>
          <t>Open bills</t>
        </is>
      </c>
      <c r="F5" s="22" t="inlineStr">
        <is>
          <t>Balance to pay</t>
        </is>
      </c>
      <c r="G5" s="22" t="inlineStr">
        <is>
          <t>Not yet due</t>
        </is>
      </c>
      <c r="H5" s="22" t="inlineStr">
        <is>
          <t>1-30 days</t>
        </is>
      </c>
      <c r="I5" s="22" t="inlineStr">
        <is>
          <t>31-60 days</t>
        </is>
      </c>
      <c r="J5" s="22" t="inlineStr">
        <is>
          <t>61-90 days</t>
        </is>
      </c>
      <c r="K5" s="22" t="inlineStr">
        <is>
          <t>Over 90 days</t>
        </is>
      </c>
      <c r="L5" s="22" t="inlineStr">
        <is>
          <t>Overdue total</t>
        </is>
      </c>
      <c r="M5" s="22" t="inlineStr">
        <is>
          <t>% overdue</t>
        </is>
      </c>
      <c r="N5" s="22" t="inlineStr">
        <is>
          <t>Due in next 30 days</t>
        </is>
      </c>
    </row>
    <row r="6">
      <c r="B6" s="50" t="inlineStr">
        <is>
          <t>Raw Materials Supplier (Example)</t>
        </is>
      </c>
      <c r="C6" s="39" t="n">
        <v>60</v>
      </c>
      <c r="D6" s="50" t="inlineStr">
        <is>
          <t>Sales accounts desk</t>
        </is>
      </c>
      <c r="E6" s="27">
        <f>IF($B6="","",COUNTIFS('AP bills'!$B$6:$B$45,$B6,'AP bills'!$H$6:$H$45,"&lt;&gt;0"))</f>
        <v>4</v>
      </c>
      <c r="F6" s="25">
        <f>IF($B6="","",SUMIFS('AP bills'!$H$6:$H$45,'AP bills'!$B$6:$B$45,$B6))</f>
        <v>231500</v>
      </c>
      <c r="G6" s="25">
        <f>IF($B6="","",SUMIFS('AP bills'!$K$6:$K$45,'AP bills'!$B$6:$B$45,$B6))</f>
        <v>201500</v>
      </c>
      <c r="H6" s="25">
        <f>IF($B6="","",SUMIFS('AP bills'!$L$6:$L$45,'AP bills'!$B$6:$B$45,$B6))</f>
        <v>0</v>
      </c>
      <c r="I6" s="25">
        <f>IF($B6="","",SUMIFS('AP bills'!$M$6:$M$45,'AP bills'!$B$6:$B$45,$B6))</f>
        <v>30000</v>
      </c>
      <c r="J6" s="25">
        <f>IF($B6="","",SUMIFS('AP bills'!$N$6:$N$45,'AP bills'!$B$6:$B$45,$B6))</f>
        <v>0</v>
      </c>
      <c r="K6" s="25">
        <f>IF($B6="","",SUMIFS('AP bills'!$O$6:$O$45,'AP bills'!$B$6:$B$45,$B6))</f>
        <v>0</v>
      </c>
      <c r="L6" s="33">
        <f>IF($B6="","",SUM(H6:K6))</f>
        <v>30000</v>
      </c>
      <c r="M6" s="26">
        <f>IF($B6="","",IF(N(F6)&lt;=0,0,L6/F6))</f>
        <v>0.129589632829374</v>
      </c>
      <c r="N6" s="25">
        <f>IF($B6="","",SUMIFS('AP bills'!$H$6:$H$45,'AP bills'!$B$6:$B$45,$B6,'AP bills'!$I$6:$I$45,"&gt;=-30",'AP bills'!$I$6:$I$45,"&lt;=0"))</f>
        <v>72500</v>
      </c>
    </row>
    <row r="7">
      <c r="B7" s="50" t="inlineStr">
        <is>
          <t>Packaging Supplier (Example)</t>
        </is>
      </c>
      <c r="C7" s="39" t="n">
        <v>45</v>
      </c>
      <c r="D7" s="50" t="inlineStr">
        <is>
          <t>Owner / GM</t>
        </is>
      </c>
      <c r="E7" s="27">
        <f>IF($B7="","",COUNTIFS('AP bills'!$B$6:$B$45,$B7,'AP bills'!$H$6:$H$45,"&lt;&gt;0"))</f>
        <v>2</v>
      </c>
      <c r="F7" s="25">
        <f>IF($B7="","",SUMIFS('AP bills'!$H$6:$H$45,'AP bills'!$B$6:$B$45,$B7))</f>
        <v>27500</v>
      </c>
      <c r="G7" s="25">
        <f>IF($B7="","",SUMIFS('AP bills'!$K$6:$K$45,'AP bills'!$B$6:$B$45,$B7))</f>
        <v>14600</v>
      </c>
      <c r="H7" s="25">
        <f>IF($B7="","",SUMIFS('AP bills'!$L$6:$L$45,'AP bills'!$B$6:$B$45,$B7))</f>
        <v>12900</v>
      </c>
      <c r="I7" s="25">
        <f>IF($B7="","",SUMIFS('AP bills'!$M$6:$M$45,'AP bills'!$B$6:$B$45,$B7))</f>
        <v>0</v>
      </c>
      <c r="J7" s="25">
        <f>IF($B7="","",SUMIFS('AP bills'!$N$6:$N$45,'AP bills'!$B$6:$B$45,$B7))</f>
        <v>0</v>
      </c>
      <c r="K7" s="25">
        <f>IF($B7="","",SUMIFS('AP bills'!$O$6:$O$45,'AP bills'!$B$6:$B$45,$B7))</f>
        <v>0</v>
      </c>
      <c r="L7" s="33">
        <f>IF($B7="","",SUM(H7:K7))</f>
        <v>12900</v>
      </c>
      <c r="M7" s="26">
        <f>IF($B7="","",IF(N(F7)&lt;=0,0,L7/F7))</f>
        <v>0.469090909090909</v>
      </c>
      <c r="N7" s="25">
        <f>IF($B7="","",SUMIFS('AP bills'!$H$6:$H$45,'AP bills'!$B$6:$B$45,$B7,'AP bills'!$I$6:$I$45,"&gt;=-30",'AP bills'!$I$6:$I$45,"&lt;=0"))</f>
        <v>14600</v>
      </c>
    </row>
    <row r="8">
      <c r="B8" s="50" t="inlineStr">
        <is>
          <t>Freight Forwarder (Example)</t>
        </is>
      </c>
      <c r="C8" s="39" t="n">
        <v>30</v>
      </c>
      <c r="D8" s="50" t="inlineStr">
        <is>
          <t>Billing team</t>
        </is>
      </c>
      <c r="E8" s="27">
        <f>IF($B8="","",COUNTIFS('AP bills'!$B$6:$B$45,$B8,'AP bills'!$H$6:$H$45,"&lt;&gt;0"))</f>
        <v>3</v>
      </c>
      <c r="F8" s="25">
        <f>IF($B8="","",SUMIFS('AP bills'!$H$6:$H$45,'AP bills'!$B$6:$B$45,$B8))</f>
        <v>28400</v>
      </c>
      <c r="G8" s="25">
        <f>IF($B8="","",SUMIFS('AP bills'!$K$6:$K$45,'AP bills'!$B$6:$B$45,$B8))</f>
        <v>9800</v>
      </c>
      <c r="H8" s="25">
        <f>IF($B8="","",SUMIFS('AP bills'!$L$6:$L$45,'AP bills'!$B$6:$B$45,$B8))</f>
        <v>11200</v>
      </c>
      <c r="I8" s="25">
        <f>IF($B8="","",SUMIFS('AP bills'!$M$6:$M$45,'AP bills'!$B$6:$B$45,$B8))</f>
        <v>0</v>
      </c>
      <c r="J8" s="25">
        <f>IF($B8="","",SUMIFS('AP bills'!$N$6:$N$45,'AP bills'!$B$6:$B$45,$B8))</f>
        <v>7400</v>
      </c>
      <c r="K8" s="25">
        <f>IF($B8="","",SUMIFS('AP bills'!$O$6:$O$45,'AP bills'!$B$6:$B$45,$B8))</f>
        <v>0</v>
      </c>
      <c r="L8" s="33">
        <f>IF($B8="","",SUM(H8:K8))</f>
        <v>18600</v>
      </c>
      <c r="M8" s="26">
        <f>IF($B8="","",IF(N(F8)&lt;=0,0,L8/F8))</f>
        <v>0.654929577464789</v>
      </c>
      <c r="N8" s="25">
        <f>IF($B8="","",SUMIFS('AP bills'!$H$6:$H$45,'AP bills'!$B$6:$B$45,$B8,'AP bills'!$I$6:$I$45,"&gt;=-30",'AP bills'!$I$6:$I$45,"&lt;=0"))</f>
        <v>9800</v>
      </c>
    </row>
    <row r="9">
      <c r="B9" s="50" t="inlineStr">
        <is>
          <t>IT Services Vendor (Example)</t>
        </is>
      </c>
      <c r="C9" s="39" t="n">
        <v>30</v>
      </c>
      <c r="D9" s="50" t="inlineStr">
        <is>
          <t>Account manager</t>
        </is>
      </c>
      <c r="E9" s="27">
        <f>IF($B9="","",COUNTIFS('AP bills'!$B$6:$B$45,$B9,'AP bills'!$H$6:$H$45,"&lt;&gt;0"))</f>
        <v>2</v>
      </c>
      <c r="F9" s="25">
        <f>IF($B9="","",SUMIFS('AP bills'!$H$6:$H$45,'AP bills'!$B$6:$B$45,$B9))</f>
        <v>13000</v>
      </c>
      <c r="G9" s="25">
        <f>IF($B9="","",SUMIFS('AP bills'!$K$6:$K$45,'AP bills'!$B$6:$B$45,$B9))</f>
        <v>6500</v>
      </c>
      <c r="H9" s="25">
        <f>IF($B9="","",SUMIFS('AP bills'!$L$6:$L$45,'AP bills'!$B$6:$B$45,$B9))</f>
        <v>0</v>
      </c>
      <c r="I9" s="25">
        <f>IF($B9="","",SUMIFS('AP bills'!$M$6:$M$45,'AP bills'!$B$6:$B$45,$B9))</f>
        <v>0</v>
      </c>
      <c r="J9" s="25">
        <f>IF($B9="","",SUMIFS('AP bills'!$N$6:$N$45,'AP bills'!$B$6:$B$45,$B9))</f>
        <v>0</v>
      </c>
      <c r="K9" s="25">
        <f>IF($B9="","",SUMIFS('AP bills'!$O$6:$O$45,'AP bills'!$B$6:$B$45,$B9))</f>
        <v>6500</v>
      </c>
      <c r="L9" s="33">
        <f>IF($B9="","",SUM(H9:K9))</f>
        <v>6500</v>
      </c>
      <c r="M9" s="26">
        <f>IF($B9="","",IF(N(F9)&lt;=0,0,L9/F9))</f>
        <v>0.5</v>
      </c>
      <c r="N9" s="25">
        <f>IF($B9="","",SUMIFS('AP bills'!$H$6:$H$45,'AP bills'!$B$6:$B$45,$B9,'AP bills'!$I$6:$I$45,"&gt;=-30",'AP bills'!$I$6:$I$45,"&lt;=0"))</f>
        <v>6500</v>
      </c>
    </row>
    <row r="10">
      <c r="B10" s="50" t="inlineStr">
        <is>
          <t>Office Landlord (Example)</t>
        </is>
      </c>
      <c r="C10" s="39" t="n">
        <v>0</v>
      </c>
      <c r="D10" s="50" t="inlineStr">
        <is>
          <t>Property manager</t>
        </is>
      </c>
      <c r="E10" s="27">
        <f>IF($B10="","",COUNTIFS('AP bills'!$B$6:$B$45,$B10,'AP bills'!$H$6:$H$45,"&lt;&gt;0"))</f>
        <v>0</v>
      </c>
      <c r="F10" s="25">
        <f>IF($B10="","",SUMIFS('AP bills'!$H$6:$H$45,'AP bills'!$B$6:$B$45,$B10))</f>
        <v>0</v>
      </c>
      <c r="G10" s="25">
        <f>IF($B10="","",SUMIFS('AP bills'!$K$6:$K$45,'AP bills'!$B$6:$B$45,$B10))</f>
        <v>0</v>
      </c>
      <c r="H10" s="25">
        <f>IF($B10="","",SUMIFS('AP bills'!$L$6:$L$45,'AP bills'!$B$6:$B$45,$B10))</f>
        <v>0</v>
      </c>
      <c r="I10" s="25">
        <f>IF($B10="","",SUMIFS('AP bills'!$M$6:$M$45,'AP bills'!$B$6:$B$45,$B10))</f>
        <v>0</v>
      </c>
      <c r="J10" s="25">
        <f>IF($B10="","",SUMIFS('AP bills'!$N$6:$N$45,'AP bills'!$B$6:$B$45,$B10))</f>
        <v>0</v>
      </c>
      <c r="K10" s="25">
        <f>IF($B10="","",SUMIFS('AP bills'!$O$6:$O$45,'AP bills'!$B$6:$B$45,$B10))</f>
        <v>0</v>
      </c>
      <c r="L10" s="33">
        <f>IF($B10="","",SUM(H10:K10))</f>
        <v>0</v>
      </c>
      <c r="M10" s="26">
        <f>IF($B10="","",IF(N(F10)&lt;=0,0,L10/F10))</f>
        <v>0</v>
      </c>
      <c r="N10" s="25">
        <f>IF($B10="","",SUMIFS('AP bills'!$H$6:$H$45,'AP bills'!$B$6:$B$45,$B10,'AP bills'!$I$6:$I$45,"&gt;=-30",'AP bills'!$I$6:$I$45,"&lt;=0"))</f>
        <v>0</v>
      </c>
    </row>
    <row r="11">
      <c r="B11" s="50" t="inlineStr">
        <is>
          <t>Marketing Agency (Example)</t>
        </is>
      </c>
      <c r="C11" s="39" t="n">
        <v>30</v>
      </c>
      <c r="D11" s="50" t="inlineStr">
        <is>
          <t>Finance office</t>
        </is>
      </c>
      <c r="E11" s="27">
        <f>IF($B11="","",COUNTIFS('AP bills'!$B$6:$B$45,$B11,'AP bills'!$H$6:$H$45,"&lt;&gt;0"))</f>
        <v>2</v>
      </c>
      <c r="F11" s="25">
        <f>IF($B11="","",SUMIFS('AP bills'!$H$6:$H$45,'AP bills'!$B$6:$B$45,$B11))</f>
        <v>34500</v>
      </c>
      <c r="G11" s="25">
        <f>IF($B11="","",SUMIFS('AP bills'!$K$6:$K$45,'AP bills'!$B$6:$B$45,$B11))</f>
        <v>18000</v>
      </c>
      <c r="H11" s="25">
        <f>IF($B11="","",SUMIFS('AP bills'!$L$6:$L$45,'AP bills'!$B$6:$B$45,$B11))</f>
        <v>0</v>
      </c>
      <c r="I11" s="25">
        <f>IF($B11="","",SUMIFS('AP bills'!$M$6:$M$45,'AP bills'!$B$6:$B$45,$B11))</f>
        <v>16500</v>
      </c>
      <c r="J11" s="25">
        <f>IF($B11="","",SUMIFS('AP bills'!$N$6:$N$45,'AP bills'!$B$6:$B$45,$B11))</f>
        <v>0</v>
      </c>
      <c r="K11" s="25">
        <f>IF($B11="","",SUMIFS('AP bills'!$O$6:$O$45,'AP bills'!$B$6:$B$45,$B11))</f>
        <v>0</v>
      </c>
      <c r="L11" s="33">
        <f>IF($B11="","",SUM(H11:K11))</f>
        <v>16500</v>
      </c>
      <c r="M11" s="26">
        <f>IF($B11="","",IF(N(F11)&lt;=0,0,L11/F11))</f>
        <v>0.478260869565217</v>
      </c>
      <c r="N11" s="25">
        <f>IF($B11="","",SUMIFS('AP bills'!$H$6:$H$45,'AP bills'!$B$6:$B$45,$B11,'AP bills'!$I$6:$I$45,"&gt;=-30",'AP bills'!$I$6:$I$45,"&lt;=0"))</f>
        <v>18000</v>
      </c>
    </row>
    <row r="12">
      <c r="B12" s="50" t="n"/>
      <c r="C12" s="39" t="n"/>
      <c r="D12" s="50" t="n"/>
      <c r="E12" s="27">
        <f>IF($B12="","",COUNTIFS('AP bills'!$B$6:$B$45,$B12,'AP bills'!$H$6:$H$45,"&lt;&gt;0"))</f>
        <v/>
      </c>
      <c r="F12" s="25">
        <f>IF($B12="","",SUMIFS('AP bills'!$H$6:$H$45,'AP bills'!$B$6:$B$45,$B12))</f>
        <v/>
      </c>
      <c r="G12" s="25">
        <f>IF($B12="","",SUMIFS('AP bills'!$K$6:$K$45,'AP bills'!$B$6:$B$45,$B12))</f>
        <v/>
      </c>
      <c r="H12" s="25">
        <f>IF($B12="","",SUMIFS('AP bills'!$L$6:$L$45,'AP bills'!$B$6:$B$45,$B12))</f>
        <v/>
      </c>
      <c r="I12" s="25">
        <f>IF($B12="","",SUMIFS('AP bills'!$M$6:$M$45,'AP bills'!$B$6:$B$45,$B12))</f>
        <v/>
      </c>
      <c r="J12" s="25">
        <f>IF($B12="","",SUMIFS('AP bills'!$N$6:$N$45,'AP bills'!$B$6:$B$45,$B12))</f>
        <v/>
      </c>
      <c r="K12" s="25">
        <f>IF($B12="","",SUMIFS('AP bills'!$O$6:$O$45,'AP bills'!$B$6:$B$45,$B12))</f>
        <v/>
      </c>
      <c r="L12" s="33">
        <f>IF($B12="","",SUM(H12:K12))</f>
        <v/>
      </c>
      <c r="M12" s="26">
        <f>IF($B12="","",IF(N(F12)&lt;=0,0,L12/F12))</f>
        <v/>
      </c>
      <c r="N12" s="25">
        <f>IF($B12="","",SUMIFS('AP bills'!$H$6:$H$45,'AP bills'!$B$6:$B$45,$B12,'AP bills'!$I$6:$I$45,"&gt;=-30",'AP bills'!$I$6:$I$45,"&lt;=0"))</f>
        <v/>
      </c>
    </row>
    <row r="13">
      <c r="B13" s="50" t="n"/>
      <c r="C13" s="39" t="n"/>
      <c r="D13" s="50" t="n"/>
      <c r="E13" s="27">
        <f>IF($B13="","",COUNTIFS('AP bills'!$B$6:$B$45,$B13,'AP bills'!$H$6:$H$45,"&lt;&gt;0"))</f>
        <v/>
      </c>
      <c r="F13" s="25">
        <f>IF($B13="","",SUMIFS('AP bills'!$H$6:$H$45,'AP bills'!$B$6:$B$45,$B13))</f>
        <v/>
      </c>
      <c r="G13" s="25">
        <f>IF($B13="","",SUMIFS('AP bills'!$K$6:$K$45,'AP bills'!$B$6:$B$45,$B13))</f>
        <v/>
      </c>
      <c r="H13" s="25">
        <f>IF($B13="","",SUMIFS('AP bills'!$L$6:$L$45,'AP bills'!$B$6:$B$45,$B13))</f>
        <v/>
      </c>
      <c r="I13" s="25">
        <f>IF($B13="","",SUMIFS('AP bills'!$M$6:$M$45,'AP bills'!$B$6:$B$45,$B13))</f>
        <v/>
      </c>
      <c r="J13" s="25">
        <f>IF($B13="","",SUMIFS('AP bills'!$N$6:$N$45,'AP bills'!$B$6:$B$45,$B13))</f>
        <v/>
      </c>
      <c r="K13" s="25">
        <f>IF($B13="","",SUMIFS('AP bills'!$O$6:$O$45,'AP bills'!$B$6:$B$45,$B13))</f>
        <v/>
      </c>
      <c r="L13" s="33">
        <f>IF($B13="","",SUM(H13:K13))</f>
        <v/>
      </c>
      <c r="M13" s="26">
        <f>IF($B13="","",IF(N(F13)&lt;=0,0,L13/F13))</f>
        <v/>
      </c>
      <c r="N13" s="25">
        <f>IF($B13="","",SUMIFS('AP bills'!$H$6:$H$45,'AP bills'!$B$6:$B$45,$B13,'AP bills'!$I$6:$I$45,"&gt;=-30",'AP bills'!$I$6:$I$45,"&lt;=0"))</f>
        <v/>
      </c>
    </row>
    <row r="14">
      <c r="B14" s="50" t="n"/>
      <c r="C14" s="39" t="n"/>
      <c r="D14" s="50" t="n"/>
      <c r="E14" s="27">
        <f>IF($B14="","",COUNTIFS('AP bills'!$B$6:$B$45,$B14,'AP bills'!$H$6:$H$45,"&lt;&gt;0"))</f>
        <v/>
      </c>
      <c r="F14" s="25">
        <f>IF($B14="","",SUMIFS('AP bills'!$H$6:$H$45,'AP bills'!$B$6:$B$45,$B14))</f>
        <v/>
      </c>
      <c r="G14" s="25">
        <f>IF($B14="","",SUMIFS('AP bills'!$K$6:$K$45,'AP bills'!$B$6:$B$45,$B14))</f>
        <v/>
      </c>
      <c r="H14" s="25">
        <f>IF($B14="","",SUMIFS('AP bills'!$L$6:$L$45,'AP bills'!$B$6:$B$45,$B14))</f>
        <v/>
      </c>
      <c r="I14" s="25">
        <f>IF($B14="","",SUMIFS('AP bills'!$M$6:$M$45,'AP bills'!$B$6:$B$45,$B14))</f>
        <v/>
      </c>
      <c r="J14" s="25">
        <f>IF($B14="","",SUMIFS('AP bills'!$N$6:$N$45,'AP bills'!$B$6:$B$45,$B14))</f>
        <v/>
      </c>
      <c r="K14" s="25">
        <f>IF($B14="","",SUMIFS('AP bills'!$O$6:$O$45,'AP bills'!$B$6:$B$45,$B14))</f>
        <v/>
      </c>
      <c r="L14" s="33">
        <f>IF($B14="","",SUM(H14:K14))</f>
        <v/>
      </c>
      <c r="M14" s="26">
        <f>IF($B14="","",IF(N(F14)&lt;=0,0,L14/F14))</f>
        <v/>
      </c>
      <c r="N14" s="25">
        <f>IF($B14="","",SUMIFS('AP bills'!$H$6:$H$45,'AP bills'!$B$6:$B$45,$B14,'AP bills'!$I$6:$I$45,"&gt;=-30",'AP bills'!$I$6:$I$45,"&lt;=0"))</f>
        <v/>
      </c>
    </row>
    <row r="15">
      <c r="B15" s="50" t="n"/>
      <c r="C15" s="39" t="n"/>
      <c r="D15" s="50" t="n"/>
      <c r="E15" s="27">
        <f>IF($B15="","",COUNTIFS('AP bills'!$B$6:$B$45,$B15,'AP bills'!$H$6:$H$45,"&lt;&gt;0"))</f>
        <v/>
      </c>
      <c r="F15" s="25">
        <f>IF($B15="","",SUMIFS('AP bills'!$H$6:$H$45,'AP bills'!$B$6:$B$45,$B15))</f>
        <v/>
      </c>
      <c r="G15" s="25">
        <f>IF($B15="","",SUMIFS('AP bills'!$K$6:$K$45,'AP bills'!$B$6:$B$45,$B15))</f>
        <v/>
      </c>
      <c r="H15" s="25">
        <f>IF($B15="","",SUMIFS('AP bills'!$L$6:$L$45,'AP bills'!$B$6:$B$45,$B15))</f>
        <v/>
      </c>
      <c r="I15" s="25">
        <f>IF($B15="","",SUMIFS('AP bills'!$M$6:$M$45,'AP bills'!$B$6:$B$45,$B15))</f>
        <v/>
      </c>
      <c r="J15" s="25">
        <f>IF($B15="","",SUMIFS('AP bills'!$N$6:$N$45,'AP bills'!$B$6:$B$45,$B15))</f>
        <v/>
      </c>
      <c r="K15" s="25">
        <f>IF($B15="","",SUMIFS('AP bills'!$O$6:$O$45,'AP bills'!$B$6:$B$45,$B15))</f>
        <v/>
      </c>
      <c r="L15" s="33">
        <f>IF($B15="","",SUM(H15:K15))</f>
        <v/>
      </c>
      <c r="M15" s="26">
        <f>IF($B15="","",IF(N(F15)&lt;=0,0,L15/F15))</f>
        <v/>
      </c>
      <c r="N15" s="25">
        <f>IF($B15="","",SUMIFS('AP bills'!$H$6:$H$45,'AP bills'!$B$6:$B$45,$B15,'AP bills'!$I$6:$I$45,"&gt;=-30",'AP bills'!$I$6:$I$45,"&lt;=0"))</f>
        <v/>
      </c>
    </row>
    <row r="16">
      <c r="B16" s="50" t="n"/>
      <c r="C16" s="39" t="n"/>
      <c r="D16" s="50" t="n"/>
      <c r="E16" s="27">
        <f>IF($B16="","",COUNTIFS('AP bills'!$B$6:$B$45,$B16,'AP bills'!$H$6:$H$45,"&lt;&gt;0"))</f>
        <v/>
      </c>
      <c r="F16" s="25">
        <f>IF($B16="","",SUMIFS('AP bills'!$H$6:$H$45,'AP bills'!$B$6:$B$45,$B16))</f>
        <v/>
      </c>
      <c r="G16" s="25">
        <f>IF($B16="","",SUMIFS('AP bills'!$K$6:$K$45,'AP bills'!$B$6:$B$45,$B16))</f>
        <v/>
      </c>
      <c r="H16" s="25">
        <f>IF($B16="","",SUMIFS('AP bills'!$L$6:$L$45,'AP bills'!$B$6:$B$45,$B16))</f>
        <v/>
      </c>
      <c r="I16" s="25">
        <f>IF($B16="","",SUMIFS('AP bills'!$M$6:$M$45,'AP bills'!$B$6:$B$45,$B16))</f>
        <v/>
      </c>
      <c r="J16" s="25">
        <f>IF($B16="","",SUMIFS('AP bills'!$N$6:$N$45,'AP bills'!$B$6:$B$45,$B16))</f>
        <v/>
      </c>
      <c r="K16" s="25">
        <f>IF($B16="","",SUMIFS('AP bills'!$O$6:$O$45,'AP bills'!$B$6:$B$45,$B16))</f>
        <v/>
      </c>
      <c r="L16" s="33">
        <f>IF($B16="","",SUM(H16:K16))</f>
        <v/>
      </c>
      <c r="M16" s="26">
        <f>IF($B16="","",IF(N(F16)&lt;=0,0,L16/F16))</f>
        <v/>
      </c>
      <c r="N16" s="25">
        <f>IF($B16="","",SUMIFS('AP bills'!$H$6:$H$45,'AP bills'!$B$6:$B$45,$B16,'AP bills'!$I$6:$I$45,"&gt;=-30",'AP bills'!$I$6:$I$45,"&lt;=0"))</f>
        <v/>
      </c>
    </row>
    <row r="17">
      <c r="B17" s="50" t="n"/>
      <c r="C17" s="39" t="n"/>
      <c r="D17" s="50" t="n"/>
      <c r="E17" s="27">
        <f>IF($B17="","",COUNTIFS('AP bills'!$B$6:$B$45,$B17,'AP bills'!$H$6:$H$45,"&lt;&gt;0"))</f>
        <v/>
      </c>
      <c r="F17" s="25">
        <f>IF($B17="","",SUMIFS('AP bills'!$H$6:$H$45,'AP bills'!$B$6:$B$45,$B17))</f>
        <v/>
      </c>
      <c r="G17" s="25">
        <f>IF($B17="","",SUMIFS('AP bills'!$K$6:$K$45,'AP bills'!$B$6:$B$45,$B17))</f>
        <v/>
      </c>
      <c r="H17" s="25">
        <f>IF($B17="","",SUMIFS('AP bills'!$L$6:$L$45,'AP bills'!$B$6:$B$45,$B17))</f>
        <v/>
      </c>
      <c r="I17" s="25">
        <f>IF($B17="","",SUMIFS('AP bills'!$M$6:$M$45,'AP bills'!$B$6:$B$45,$B17))</f>
        <v/>
      </c>
      <c r="J17" s="25">
        <f>IF($B17="","",SUMIFS('AP bills'!$N$6:$N$45,'AP bills'!$B$6:$B$45,$B17))</f>
        <v/>
      </c>
      <c r="K17" s="25">
        <f>IF($B17="","",SUMIFS('AP bills'!$O$6:$O$45,'AP bills'!$B$6:$B$45,$B17))</f>
        <v/>
      </c>
      <c r="L17" s="33">
        <f>IF($B17="","",SUM(H17:K17))</f>
        <v/>
      </c>
      <c r="M17" s="26">
        <f>IF($B17="","",IF(N(F17)&lt;=0,0,L17/F17))</f>
        <v/>
      </c>
      <c r="N17" s="25">
        <f>IF($B17="","",SUMIFS('AP bills'!$H$6:$H$45,'AP bills'!$B$6:$B$45,$B17,'AP bills'!$I$6:$I$45,"&gt;=-30",'AP bills'!$I$6:$I$45,"&lt;=0"))</f>
        <v/>
      </c>
    </row>
    <row r="18">
      <c r="B18" s="50" t="n"/>
      <c r="C18" s="39" t="n"/>
      <c r="D18" s="50" t="n"/>
      <c r="E18" s="27">
        <f>IF($B18="","",COUNTIFS('AP bills'!$B$6:$B$45,$B18,'AP bills'!$H$6:$H$45,"&lt;&gt;0"))</f>
        <v/>
      </c>
      <c r="F18" s="25">
        <f>IF($B18="","",SUMIFS('AP bills'!$H$6:$H$45,'AP bills'!$B$6:$B$45,$B18))</f>
        <v/>
      </c>
      <c r="G18" s="25">
        <f>IF($B18="","",SUMIFS('AP bills'!$K$6:$K$45,'AP bills'!$B$6:$B$45,$B18))</f>
        <v/>
      </c>
      <c r="H18" s="25">
        <f>IF($B18="","",SUMIFS('AP bills'!$L$6:$L$45,'AP bills'!$B$6:$B$45,$B18))</f>
        <v/>
      </c>
      <c r="I18" s="25">
        <f>IF($B18="","",SUMIFS('AP bills'!$M$6:$M$45,'AP bills'!$B$6:$B$45,$B18))</f>
        <v/>
      </c>
      <c r="J18" s="25">
        <f>IF($B18="","",SUMIFS('AP bills'!$N$6:$N$45,'AP bills'!$B$6:$B$45,$B18))</f>
        <v/>
      </c>
      <c r="K18" s="25">
        <f>IF($B18="","",SUMIFS('AP bills'!$O$6:$O$45,'AP bills'!$B$6:$B$45,$B18))</f>
        <v/>
      </c>
      <c r="L18" s="33">
        <f>IF($B18="","",SUM(H18:K18))</f>
        <v/>
      </c>
      <c r="M18" s="26">
        <f>IF($B18="","",IF(N(F18)&lt;=0,0,L18/F18))</f>
        <v/>
      </c>
      <c r="N18" s="25">
        <f>IF($B18="","",SUMIFS('AP bills'!$H$6:$H$45,'AP bills'!$B$6:$B$45,$B18,'AP bills'!$I$6:$I$45,"&gt;=-30",'AP bills'!$I$6:$I$45,"&lt;=0"))</f>
        <v/>
      </c>
    </row>
    <row r="19">
      <c r="B19" s="50" t="n"/>
      <c r="C19" s="39" t="n"/>
      <c r="D19" s="50" t="n"/>
      <c r="E19" s="27">
        <f>IF($B19="","",COUNTIFS('AP bills'!$B$6:$B$45,$B19,'AP bills'!$H$6:$H$45,"&lt;&gt;0"))</f>
        <v/>
      </c>
      <c r="F19" s="25">
        <f>IF($B19="","",SUMIFS('AP bills'!$H$6:$H$45,'AP bills'!$B$6:$B$45,$B19))</f>
        <v/>
      </c>
      <c r="G19" s="25">
        <f>IF($B19="","",SUMIFS('AP bills'!$K$6:$K$45,'AP bills'!$B$6:$B$45,$B19))</f>
        <v/>
      </c>
      <c r="H19" s="25">
        <f>IF($B19="","",SUMIFS('AP bills'!$L$6:$L$45,'AP bills'!$B$6:$B$45,$B19))</f>
        <v/>
      </c>
      <c r="I19" s="25">
        <f>IF($B19="","",SUMIFS('AP bills'!$M$6:$M$45,'AP bills'!$B$6:$B$45,$B19))</f>
        <v/>
      </c>
      <c r="J19" s="25">
        <f>IF($B19="","",SUMIFS('AP bills'!$N$6:$N$45,'AP bills'!$B$6:$B$45,$B19))</f>
        <v/>
      </c>
      <c r="K19" s="25">
        <f>IF($B19="","",SUMIFS('AP bills'!$O$6:$O$45,'AP bills'!$B$6:$B$45,$B19))</f>
        <v/>
      </c>
      <c r="L19" s="33">
        <f>IF($B19="","",SUM(H19:K19))</f>
        <v/>
      </c>
      <c r="M19" s="26">
        <f>IF($B19="","",IF(N(F19)&lt;=0,0,L19/F19))</f>
        <v/>
      </c>
      <c r="N19" s="25">
        <f>IF($B19="","",SUMIFS('AP bills'!$H$6:$H$45,'AP bills'!$B$6:$B$45,$B19,'AP bills'!$I$6:$I$45,"&gt;=-30",'AP bills'!$I$6:$I$45,"&lt;=0"))</f>
        <v/>
      </c>
    </row>
    <row r="20">
      <c r="B20" s="50" t="n"/>
      <c r="C20" s="39" t="n"/>
      <c r="D20" s="50" t="n"/>
      <c r="E20" s="27">
        <f>IF($B20="","",COUNTIFS('AP bills'!$B$6:$B$45,$B20,'AP bills'!$H$6:$H$45,"&lt;&gt;0"))</f>
        <v/>
      </c>
      <c r="F20" s="25">
        <f>IF($B20="","",SUMIFS('AP bills'!$H$6:$H$45,'AP bills'!$B$6:$B$45,$B20))</f>
        <v/>
      </c>
      <c r="G20" s="25">
        <f>IF($B20="","",SUMIFS('AP bills'!$K$6:$K$45,'AP bills'!$B$6:$B$45,$B20))</f>
        <v/>
      </c>
      <c r="H20" s="25">
        <f>IF($B20="","",SUMIFS('AP bills'!$L$6:$L$45,'AP bills'!$B$6:$B$45,$B20))</f>
        <v/>
      </c>
      <c r="I20" s="25">
        <f>IF($B20="","",SUMIFS('AP bills'!$M$6:$M$45,'AP bills'!$B$6:$B$45,$B20))</f>
        <v/>
      </c>
      <c r="J20" s="25">
        <f>IF($B20="","",SUMIFS('AP bills'!$N$6:$N$45,'AP bills'!$B$6:$B$45,$B20))</f>
        <v/>
      </c>
      <c r="K20" s="25">
        <f>IF($B20="","",SUMIFS('AP bills'!$O$6:$O$45,'AP bills'!$B$6:$B$45,$B20))</f>
        <v/>
      </c>
      <c r="L20" s="33">
        <f>IF($B20="","",SUM(H20:K20))</f>
        <v/>
      </c>
      <c r="M20" s="26">
        <f>IF($B20="","",IF(N(F20)&lt;=0,0,L20/F20))</f>
        <v/>
      </c>
      <c r="N20" s="25">
        <f>IF($B20="","",SUMIFS('AP bills'!$H$6:$H$45,'AP bills'!$B$6:$B$45,$B20,'AP bills'!$I$6:$I$45,"&gt;=-30",'AP bills'!$I$6:$I$45,"&lt;=0"))</f>
        <v/>
      </c>
    </row>
    <row r="22">
      <c r="B22" s="17" t="inlineStr">
        <is>
          <t>Names must match the register exactly (use the dropdown there). The checks on 'Dashboard' tell you if any invoice uses a name that is not on this list.</t>
        </is>
      </c>
    </row>
    <row r="23">
      <c r="B23" s="18" t="inlineStr">
        <is>
          <t>axcellservice.com · Free template · Book a free 30-minute consultation: axcellservice.com/contact</t>
        </is>
      </c>
    </row>
  </sheetData>
  <dataValidations count="1">
    <dataValidation sqref="C6:C20" showDropDown="0" showInputMessage="0" showErrorMessage="1" allowBlank="0" errorTitle="Positive amount" error="Enter amounts as positive numbers. Use a negative only for a credit note." type="decimal" errorStyle="warning" operator="greaterThanOrEqual">
      <formula1>0</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2026-11-05T09:09:45Z</dcterms:created>
  <dcterms:modified xmlns:dcterms="http://purl.org/dc/terms/" xmlns:xsi="http://www.w3.org/2001/XMLSchema-instance" xsi:type="dcterms:W3CDTF">2026-11-05T09:09:45Z</dcterms:modified>
</cp:coreProperties>
</file>