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al Sheet" sheetId="1" state="visible" r:id="rId3"/>
    <sheet name="Six-Point Checklis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<sst xmlns="http://schemas.openxmlformats.org/spreadsheetml/2006/main" count="81" uniqueCount="77">
  <si>
    <t xml:space="preserve">Big Contract Deal Sheet</t>
  </si>
  <si>
    <t xml:space="preserve">Axcell Financial Consulting · axcellservice.com · Companion to: Big Contract Offer? How to Evaluate It Before You Sign</t>
  </si>
  <si>
    <t xml:space="preserve">How to use: change only the blue cells on yellow. Everything else is calculated. Amounts in any currency; days use a 365-day year. The values shown are the article's illustrative example.</t>
  </si>
  <si>
    <t xml:space="preserve">1. Deal inputs</t>
  </si>
  <si>
    <t xml:space="preserve">Your annual revenue before this deal</t>
  </si>
  <si>
    <t xml:space="preserve">Example value. Last 12 months.</t>
  </si>
  <si>
    <t xml:space="preserve">Contract revenue per year at the offered (discounted) price</t>
  </si>
  <si>
    <t xml:space="preserve">Price actually invoiced, after discounts and rebates.</t>
  </si>
  <si>
    <t xml:space="preserve">Variable costs as % of contract revenue</t>
  </si>
  <si>
    <t xml:space="preserve">Materials, per-unit labour, freight, commissions at the offered price.</t>
  </si>
  <si>
    <t xml:space="preserve">Extra fixed costs per year caused by the deal</t>
  </si>
  <si>
    <t xml:space="preserve">Second shift, account manager, warehouse, guarantees.</t>
  </si>
  <si>
    <t xml:space="preserve">Customer payment terms (days)</t>
  </si>
  <si>
    <t xml:space="preserve">As written in the contract.</t>
  </si>
  <si>
    <t xml:space="preserve">Inventory held for this contract (days of cost)</t>
  </si>
  <si>
    <t xml:space="preserve">Buffer stock and work in progress.</t>
  </si>
  <si>
    <t xml:space="preserve">Supplier credit (days of cost)</t>
  </si>
  <si>
    <t xml:space="preserve">Average days your suppliers give you.</t>
  </si>
  <si>
    <t xml:space="preserve">Cost of funding (annual rate)</t>
  </si>
  <si>
    <t xml:space="preserve">Overdraft rate, or owners' required return if self-funded.</t>
  </si>
  <si>
    <t xml:space="preserve">Your normal gross margin (for the headline view)</t>
  </si>
  <si>
    <t xml:space="preserve">Company average; used only to show the misleading headline.</t>
  </si>
  <si>
    <t xml:space="preserve">Cash facilities available for this deal</t>
  </si>
  <si>
    <t xml:space="preserve">Example assumption: unused overdraft/credit lines plus free cash.</t>
  </si>
  <si>
    <t xml:space="preserve">2. Scenario levers</t>
  </si>
  <si>
    <t xml:space="preserve">Base case</t>
  </si>
  <si>
    <t xml:space="preserve">Pays late</t>
  </si>
  <si>
    <t xml:space="preserve">Late + low volume</t>
  </si>
  <si>
    <t xml:space="preserve">Full stress</t>
  </si>
  <si>
    <t xml:space="preserve">Volume vs customer forecast</t>
  </si>
  <si>
    <t xml:space="preserve">Rerun with your own downside view.</t>
  </si>
  <si>
    <t xml:space="preserve">Extra days customer pays late</t>
  </si>
  <si>
    <t xml:space="preserve">Input cost increase with no price change</t>
  </si>
  <si>
    <t xml:space="preserve">3. Results</t>
  </si>
  <si>
    <t xml:space="preserve">Contract revenue</t>
  </si>
  <si>
    <t xml:space="preserve">Variable costs</t>
  </si>
  <si>
    <t xml:space="preserve">Contribution margin</t>
  </si>
  <si>
    <t xml:space="preserve">Contribution margin %</t>
  </si>
  <si>
    <t xml:space="preserve">Extra fixed costs</t>
  </si>
  <si>
    <t xml:space="preserve">Profit before financing</t>
  </si>
  <si>
    <t xml:space="preserve">Receivables (customer days incl. late days)</t>
  </si>
  <si>
    <t xml:space="preserve">Plus inventory</t>
  </si>
  <si>
    <t xml:space="preserve">Less supplier credit</t>
  </si>
  <si>
    <t xml:space="preserve">Working capital tied up</t>
  </si>
  <si>
    <t xml:space="preserve">Financing cost per year</t>
  </si>
  <si>
    <t xml:space="preserve">Profit after financing</t>
  </si>
  <si>
    <t xml:space="preserve">Must stay positive in your downside case.</t>
  </si>
  <si>
    <t xml:space="preserve">Cash need covered by facilities?</t>
  </si>
  <si>
    <t xml:space="preserve">4. Decision</t>
  </si>
  <si>
    <t xml:space="preserve">Headline gross profit the owner sees (revenue × normal margin)</t>
  </si>
  <si>
    <t xml:space="preserve">Base-case profit after financing</t>
  </si>
  <si>
    <t xml:space="preserve">Gap between headline and reality</t>
  </si>
  <si>
    <t xml:space="preserve">Lowest profit after financing across scenarios</t>
  </si>
  <si>
    <t xml:space="preserve">Peak working capital across scenarios</t>
  </si>
  <si>
    <t xml:space="preserve">Customer share of total revenue after signing</t>
  </si>
  <si>
    <t xml:space="preserve">Concentration check (warning above 20%)</t>
  </si>
  <si>
    <t xml:space="preserve">20% is a practical rule of thumb, not a regulatory limit.</t>
  </si>
  <si>
    <t xml:space="preserve">Value of 30 days of payment terms: receivables</t>
  </si>
  <si>
    <t xml:space="preserve">Use these two lines to price longer terms in the negotiation.</t>
  </si>
  <si>
    <t xml:space="preserve">Value of 30 days of payment terms: financing cost per year</t>
  </si>
  <si>
    <t xml:space="preserve">RECOMMENDATION</t>
  </si>
  <si>
    <t xml:space="preserve">Decision rule: Sign if profit after financing stays positive in every scenario and the peak cash need fits your facilities. Renegotiate if the base case is profitable but a downside case loses money or the cash need exceeds facilities. Walk away if the base case loses money after financing.</t>
  </si>
  <si>
    <t xml:space="preserve">Illustrative tool for decision support, not financial advice. Book a free 30-minute consultation: axcellservice.com/contact</t>
  </si>
  <si>
    <t xml:space="preserve">Six-point CFO test before you sign</t>
  </si>
  <si>
    <t xml:space="preserve">Answer Yes or No in the yellow cells. Any No is a point to renegotiate before signing.</t>
  </si>
  <si>
    <t xml:space="preserve">#</t>
  </si>
  <si>
    <t xml:space="preserve">Question</t>
  </si>
  <si>
    <t xml:space="preserve">Answer</t>
  </si>
  <si>
    <t xml:space="preserve">Notes / evidence</t>
  </si>
  <si>
    <t xml:space="preserve">Margin: is the contribution margin at the real invoiced price (after all discounts and rebates) acceptable?</t>
  </si>
  <si>
    <t xml:space="preserve">Fixed costs: have operations confirmed every fixed cost the deal adds, and is it charged to the deal?</t>
  </si>
  <si>
    <t xml:space="preserve">Cash: do you know the working capital the deal ties up, including if the customer pays 60 days late?</t>
  </si>
  <si>
    <t xml:space="preserve">Cost of cash: does the deal earn more than the cost of funding that working capital?</t>
  </si>
  <si>
    <t xml:space="preserve">Downside: does the deal still make money with 30% less volume, late payment and 5% higher input costs?</t>
  </si>
  <si>
    <t xml:space="preserve">Exit: can you survive losing this customer, and does the contract cover price indexation, minimum volumes, penalties, termination, stock/tooling ownership and dispute law?</t>
  </si>
  <si>
    <t xml:space="preserve">Number of Yes answers</t>
  </si>
  <si>
    <t xml:space="preserve">Checklist result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</si>
</sst>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;\(0.0%\);\-"/>
    <numFmt numFmtId="167" formatCode="0&quot; days&quot;;\(0&quot; days)&quot;;\-"/>
    <numFmt numFmtId="168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CC1923"/>
      <name val="Arial"/>
      <family val="0"/>
      <charset val="1"/>
    </font>
    <font>
      <sz val="9"/>
      <color rgb="FF666666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CC1923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CC1923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11111"/>
        <bgColor rgb="FF000000"/>
      </patternFill>
    </fill>
    <fill>
      <patternFill patternType="solid">
        <fgColor rgb="FFFFFF00"/>
        <bgColor rgb="FFFFFF00"/>
      </patternFill>
    </fill>
    <fill>
      <patternFill patternType="solid">
        <fgColor rgb="FFF0EE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1923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0EEEA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2"/>
    <col collapsed="false" customWidth="true" hidden="false" outlineLevel="0" max="6" min="3" style="0" width="18"/>
    <col collapsed="false" customWidth="true" hidden="false" outlineLevel="0" max="7" min="7" style="0" width="4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27.75" hidden="false" customHeight="true" outlineLevel="0" collapsed="false">
      <c r="B3" s="3" t="s">
        <v>2</v>
      </c>
      <c r="C3" s="3"/>
      <c r="D3" s="3"/>
      <c r="E3" s="3"/>
      <c r="F3" s="3"/>
      <c r="G3" s="3"/>
    </row>
    <row r="5" customFormat="false" ht="15" hidden="false" customHeight="false" outlineLevel="0" collapsed="false">
      <c r="B5" s="4" t="s">
        <v>3</v>
      </c>
      <c r="C5" s="5"/>
      <c r="D5" s="5"/>
      <c r="E5" s="5"/>
      <c r="F5" s="5"/>
      <c r="G5" s="5"/>
    </row>
    <row r="6" customFormat="false" ht="15" hidden="false" customHeight="false" outlineLevel="0" collapsed="false">
      <c r="B6" s="6" t="s">
        <v>4</v>
      </c>
      <c r="C6" s="7" t="n">
        <v>120000000</v>
      </c>
      <c r="D6" s="8"/>
      <c r="E6" s="8"/>
      <c r="F6" s="8"/>
      <c r="G6" s="9" t="s">
        <v>5</v>
      </c>
    </row>
    <row r="7" customFormat="false" ht="15" hidden="false" customHeight="false" outlineLevel="0" collapsed="false">
      <c r="B7" s="6" t="s">
        <v>6</v>
      </c>
      <c r="C7" s="7" t="n">
        <v>30000000</v>
      </c>
      <c r="D7" s="8"/>
      <c r="E7" s="8"/>
      <c r="F7" s="8"/>
      <c r="G7" s="9" t="s">
        <v>7</v>
      </c>
    </row>
    <row r="8" customFormat="false" ht="15" hidden="false" customHeight="false" outlineLevel="0" collapsed="false">
      <c r="B8" s="6" t="s">
        <v>8</v>
      </c>
      <c r="C8" s="10" t="n">
        <v>0.8</v>
      </c>
      <c r="D8" s="8"/>
      <c r="E8" s="8"/>
      <c r="F8" s="8"/>
      <c r="G8" s="9" t="s">
        <v>9</v>
      </c>
    </row>
    <row r="9" customFormat="false" ht="15" hidden="false" customHeight="false" outlineLevel="0" collapsed="false">
      <c r="B9" s="6" t="s">
        <v>10</v>
      </c>
      <c r="C9" s="7" t="n">
        <v>1500000</v>
      </c>
      <c r="D9" s="8"/>
      <c r="E9" s="8"/>
      <c r="F9" s="8"/>
      <c r="G9" s="9" t="s">
        <v>11</v>
      </c>
    </row>
    <row r="10" customFormat="false" ht="15" hidden="false" customHeight="false" outlineLevel="0" collapsed="false">
      <c r="B10" s="6" t="s">
        <v>12</v>
      </c>
      <c r="C10" s="11" t="n">
        <v>120</v>
      </c>
      <c r="D10" s="8"/>
      <c r="E10" s="8"/>
      <c r="F10" s="8"/>
      <c r="G10" s="9" t="s">
        <v>13</v>
      </c>
    </row>
    <row r="11" customFormat="false" ht="15" hidden="false" customHeight="false" outlineLevel="0" collapsed="false">
      <c r="B11" s="6" t="s">
        <v>14</v>
      </c>
      <c r="C11" s="11" t="n">
        <v>45</v>
      </c>
      <c r="D11" s="8"/>
      <c r="E11" s="8"/>
      <c r="F11" s="8"/>
      <c r="G11" s="9" t="s">
        <v>15</v>
      </c>
    </row>
    <row r="12" customFormat="false" ht="15" hidden="false" customHeight="false" outlineLevel="0" collapsed="false">
      <c r="B12" s="6" t="s">
        <v>16</v>
      </c>
      <c r="C12" s="11" t="n">
        <v>60</v>
      </c>
      <c r="D12" s="8"/>
      <c r="E12" s="8"/>
      <c r="F12" s="8"/>
      <c r="G12" s="9" t="s">
        <v>17</v>
      </c>
    </row>
    <row r="13" customFormat="false" ht="15" hidden="false" customHeight="false" outlineLevel="0" collapsed="false">
      <c r="B13" s="6" t="s">
        <v>18</v>
      </c>
      <c r="C13" s="10" t="n">
        <v>0.15</v>
      </c>
      <c r="D13" s="8"/>
      <c r="E13" s="8"/>
      <c r="F13" s="8"/>
      <c r="G13" s="9" t="s">
        <v>19</v>
      </c>
    </row>
    <row r="14" customFormat="false" ht="15" hidden="false" customHeight="false" outlineLevel="0" collapsed="false">
      <c r="B14" s="6" t="s">
        <v>20</v>
      </c>
      <c r="C14" s="10" t="n">
        <v>0.24</v>
      </c>
      <c r="D14" s="8"/>
      <c r="E14" s="8"/>
      <c r="F14" s="8"/>
      <c r="G14" s="9" t="s">
        <v>21</v>
      </c>
    </row>
    <row r="15" customFormat="false" ht="15" hidden="false" customHeight="false" outlineLevel="0" collapsed="false">
      <c r="B15" s="6" t="s">
        <v>22</v>
      </c>
      <c r="C15" s="7" t="n">
        <v>10000000</v>
      </c>
      <c r="D15" s="8"/>
      <c r="E15" s="8"/>
      <c r="F15" s="8"/>
      <c r="G15" s="9" t="s">
        <v>23</v>
      </c>
    </row>
    <row r="17" customFormat="false" ht="26.85" hidden="false" customHeight="false" outlineLevel="0" collapsed="false">
      <c r="B17" s="4" t="s">
        <v>24</v>
      </c>
      <c r="C17" s="12" t="s">
        <v>25</v>
      </c>
      <c r="D17" s="12" t="s">
        <v>26</v>
      </c>
      <c r="E17" s="12" t="s">
        <v>27</v>
      </c>
      <c r="F17" s="12" t="s">
        <v>28</v>
      </c>
      <c r="G17" s="5"/>
    </row>
    <row r="18" customFormat="false" ht="15" hidden="false" customHeight="false" outlineLevel="0" collapsed="false">
      <c r="B18" s="6" t="s">
        <v>29</v>
      </c>
      <c r="C18" s="10" t="n">
        <v>1</v>
      </c>
      <c r="D18" s="10" t="n">
        <v>1</v>
      </c>
      <c r="E18" s="10" t="n">
        <v>0.7</v>
      </c>
      <c r="F18" s="10" t="n">
        <v>0.7</v>
      </c>
      <c r="G18" s="9" t="s">
        <v>30</v>
      </c>
    </row>
    <row r="19" customFormat="false" ht="15" hidden="false" customHeight="false" outlineLevel="0" collapsed="false">
      <c r="B19" s="6" t="s">
        <v>31</v>
      </c>
      <c r="C19" s="11" t="n">
        <v>0</v>
      </c>
      <c r="D19" s="11" t="n">
        <v>60</v>
      </c>
      <c r="E19" s="11" t="n">
        <v>60</v>
      </c>
      <c r="F19" s="11" t="n">
        <v>60</v>
      </c>
      <c r="G19" s="8"/>
    </row>
    <row r="20" customFormat="false" ht="15" hidden="false" customHeight="false" outlineLevel="0" collapsed="false">
      <c r="B20" s="6" t="s">
        <v>32</v>
      </c>
      <c r="C20" s="10" t="n">
        <v>0</v>
      </c>
      <c r="D20" s="10" t="n">
        <v>0</v>
      </c>
      <c r="E20" s="10" t="n">
        <v>0</v>
      </c>
      <c r="F20" s="10" t="n">
        <v>0.05</v>
      </c>
      <c r="G20" s="8"/>
    </row>
    <row r="22" customFormat="false" ht="26.85" hidden="false" customHeight="false" outlineLevel="0" collapsed="false">
      <c r="B22" s="4" t="s">
        <v>33</v>
      </c>
      <c r="C22" s="12" t="s">
        <v>25</v>
      </c>
      <c r="D22" s="12" t="s">
        <v>26</v>
      </c>
      <c r="E22" s="12" t="s">
        <v>27</v>
      </c>
      <c r="F22" s="12" t="s">
        <v>28</v>
      </c>
      <c r="G22" s="5"/>
    </row>
    <row r="23" customFormat="false" ht="15" hidden="false" customHeight="false" outlineLevel="0" collapsed="false">
      <c r="B23" s="6" t="s">
        <v>34</v>
      </c>
      <c r="C23" s="13" t="n">
        <f aca="false">$C$7*C18</f>
        <v>30000000</v>
      </c>
      <c r="D23" s="13" t="n">
        <f aca="false">$C$7*D18</f>
        <v>30000000</v>
      </c>
      <c r="E23" s="13" t="n">
        <f aca="false">$C$7*E18</f>
        <v>21000000</v>
      </c>
      <c r="F23" s="13" t="n">
        <f aca="false">$C$7*F18</f>
        <v>21000000</v>
      </c>
      <c r="G23" s="8"/>
    </row>
    <row r="24" customFormat="false" ht="15" hidden="false" customHeight="false" outlineLevel="0" collapsed="false">
      <c r="B24" s="6" t="s">
        <v>35</v>
      </c>
      <c r="C24" s="13" t="n">
        <f aca="false">C23*$C$8*(1+C20)</f>
        <v>24000000</v>
      </c>
      <c r="D24" s="13" t="n">
        <f aca="false">D23*$C$8*(1+D20)</f>
        <v>24000000</v>
      </c>
      <c r="E24" s="13" t="n">
        <f aca="false">E23*$C$8*(1+E20)</f>
        <v>16800000</v>
      </c>
      <c r="F24" s="13" t="n">
        <f aca="false">F23*$C$8*(1+F20)</f>
        <v>17640000</v>
      </c>
      <c r="G24" s="8"/>
    </row>
    <row r="25" customFormat="false" ht="15" hidden="false" customHeight="false" outlineLevel="0" collapsed="false">
      <c r="B25" s="14" t="s">
        <v>36</v>
      </c>
      <c r="C25" s="15" t="n">
        <f aca="false">C23-C24</f>
        <v>6000000</v>
      </c>
      <c r="D25" s="15" t="n">
        <f aca="false">D23-D24</f>
        <v>6000000</v>
      </c>
      <c r="E25" s="15" t="n">
        <f aca="false">E23-E24</f>
        <v>4200000</v>
      </c>
      <c r="F25" s="15" t="n">
        <f aca="false">F23-F24</f>
        <v>3360000</v>
      </c>
      <c r="G25" s="8"/>
    </row>
    <row r="26" customFormat="false" ht="15" hidden="false" customHeight="false" outlineLevel="0" collapsed="false">
      <c r="B26" s="6" t="s">
        <v>37</v>
      </c>
      <c r="C26" s="16" t="n">
        <f aca="false">IF(C23=0,0,C25/C23)</f>
        <v>0.2</v>
      </c>
      <c r="D26" s="16" t="n">
        <f aca="false">IF(D23=0,0,D25/D23)</f>
        <v>0.2</v>
      </c>
      <c r="E26" s="16" t="n">
        <f aca="false">IF(E23=0,0,E25/E23)</f>
        <v>0.2</v>
      </c>
      <c r="F26" s="16" t="n">
        <f aca="false">IF(F23=0,0,F25/F23)</f>
        <v>0.16</v>
      </c>
      <c r="G26" s="8"/>
    </row>
    <row r="27" customFormat="false" ht="15" hidden="false" customHeight="false" outlineLevel="0" collapsed="false">
      <c r="B27" s="6" t="s">
        <v>38</v>
      </c>
      <c r="C27" s="13" t="n">
        <f aca="false">$C$9</f>
        <v>1500000</v>
      </c>
      <c r="D27" s="13" t="n">
        <f aca="false">$C$9</f>
        <v>1500000</v>
      </c>
      <c r="E27" s="13" t="n">
        <f aca="false">$C$9</f>
        <v>1500000</v>
      </c>
      <c r="F27" s="13" t="n">
        <f aca="false">$C$9</f>
        <v>1500000</v>
      </c>
      <c r="G27" s="8"/>
    </row>
    <row r="28" customFormat="false" ht="15" hidden="false" customHeight="false" outlineLevel="0" collapsed="false">
      <c r="B28" s="14" t="s">
        <v>39</v>
      </c>
      <c r="C28" s="15" t="n">
        <f aca="false">C25-C27</f>
        <v>4500000</v>
      </c>
      <c r="D28" s="15" t="n">
        <f aca="false">D25-D27</f>
        <v>4500000</v>
      </c>
      <c r="E28" s="15" t="n">
        <f aca="false">E25-E27</f>
        <v>2700000</v>
      </c>
      <c r="F28" s="15" t="n">
        <f aca="false">F25-F27</f>
        <v>1860000</v>
      </c>
      <c r="G28" s="8"/>
    </row>
    <row r="29" customFormat="false" ht="15" hidden="false" customHeight="false" outlineLevel="0" collapsed="false">
      <c r="B29" s="6" t="s">
        <v>40</v>
      </c>
      <c r="C29" s="13" t="n">
        <f aca="false">C23*($C$10+C19)/365</f>
        <v>9863013.69863014</v>
      </c>
      <c r="D29" s="13" t="n">
        <f aca="false">D23*($C$10+D19)/365</f>
        <v>14794520.5479452</v>
      </c>
      <c r="E29" s="13" t="n">
        <f aca="false">E23*($C$10+E19)/365</f>
        <v>10356164.3835616</v>
      </c>
      <c r="F29" s="13" t="n">
        <f aca="false">F23*($C$10+F19)/365</f>
        <v>10356164.3835616</v>
      </c>
      <c r="G29" s="8"/>
    </row>
    <row r="30" customFormat="false" ht="15" hidden="false" customHeight="false" outlineLevel="0" collapsed="false">
      <c r="B30" s="6" t="s">
        <v>41</v>
      </c>
      <c r="C30" s="13" t="n">
        <f aca="false">C24*$C$11/365</f>
        <v>2958904.10958904</v>
      </c>
      <c r="D30" s="13" t="n">
        <f aca="false">D24*$C$11/365</f>
        <v>2958904.10958904</v>
      </c>
      <c r="E30" s="13" t="n">
        <f aca="false">E24*$C$11/365</f>
        <v>2071232.87671233</v>
      </c>
      <c r="F30" s="13" t="n">
        <f aca="false">F24*$C$11/365</f>
        <v>2174794.52054795</v>
      </c>
      <c r="G30" s="8"/>
    </row>
    <row r="31" customFormat="false" ht="15" hidden="false" customHeight="false" outlineLevel="0" collapsed="false">
      <c r="B31" s="6" t="s">
        <v>42</v>
      </c>
      <c r="C31" s="13" t="n">
        <f aca="false">C24*$C$12/365</f>
        <v>3945205.47945206</v>
      </c>
      <c r="D31" s="13" t="n">
        <f aca="false">D24*$C$12/365</f>
        <v>3945205.47945206</v>
      </c>
      <c r="E31" s="13" t="n">
        <f aca="false">E24*$C$12/365</f>
        <v>2761643.83561644</v>
      </c>
      <c r="F31" s="13" t="n">
        <f aca="false">F24*$C$12/365</f>
        <v>2899726.02739726</v>
      </c>
      <c r="G31" s="8"/>
    </row>
    <row r="32" customFormat="false" ht="15" hidden="false" customHeight="false" outlineLevel="0" collapsed="false">
      <c r="B32" s="14" t="s">
        <v>43</v>
      </c>
      <c r="C32" s="15" t="n">
        <f aca="false">C29+C30-C31</f>
        <v>8876712.32876713</v>
      </c>
      <c r="D32" s="15" t="n">
        <f aca="false">D29+D30-D31</f>
        <v>13808219.1780822</v>
      </c>
      <c r="E32" s="15" t="n">
        <f aca="false">E29+E30-E31</f>
        <v>9665753.42465754</v>
      </c>
      <c r="F32" s="15" t="n">
        <f aca="false">F29+F30-F31</f>
        <v>9631232.87671233</v>
      </c>
      <c r="G32" s="8"/>
    </row>
    <row r="33" customFormat="false" ht="15" hidden="false" customHeight="false" outlineLevel="0" collapsed="false">
      <c r="B33" s="6" t="s">
        <v>44</v>
      </c>
      <c r="C33" s="13" t="n">
        <f aca="false">C32*$C$13</f>
        <v>1331506.84931507</v>
      </c>
      <c r="D33" s="13" t="n">
        <f aca="false">D32*$C$13</f>
        <v>2071232.87671233</v>
      </c>
      <c r="E33" s="13" t="n">
        <f aca="false">E32*$C$13</f>
        <v>1449863.01369863</v>
      </c>
      <c r="F33" s="13" t="n">
        <f aca="false">F32*$C$13</f>
        <v>1444684.93150685</v>
      </c>
      <c r="G33" s="8"/>
    </row>
    <row r="34" customFormat="false" ht="15" hidden="false" customHeight="false" outlineLevel="0" collapsed="false">
      <c r="B34" s="14" t="s">
        <v>45</v>
      </c>
      <c r="C34" s="15" t="n">
        <f aca="false">C28-C33</f>
        <v>3168493.15068493</v>
      </c>
      <c r="D34" s="15" t="n">
        <f aca="false">D28-D33</f>
        <v>2428767.12328767</v>
      </c>
      <c r="E34" s="15" t="n">
        <f aca="false">E28-E33</f>
        <v>1250136.98630137</v>
      </c>
      <c r="F34" s="15" t="n">
        <f aca="false">F28-F33</f>
        <v>415315.068493151</v>
      </c>
      <c r="G34" s="9" t="s">
        <v>46</v>
      </c>
    </row>
    <row r="35" customFormat="false" ht="15" hidden="false" customHeight="false" outlineLevel="0" collapsed="false">
      <c r="B35" s="6" t="s">
        <v>47</v>
      </c>
      <c r="C35" s="17" t="str">
        <f aca="false">IF(C32&lt;=$C$15,"Yes","No")</f>
        <v>Yes</v>
      </c>
      <c r="D35" s="17" t="str">
        <f aca="false">IF(D32&lt;=$C$15,"Yes","No")</f>
        <v>No</v>
      </c>
      <c r="E35" s="17" t="str">
        <f aca="false">IF(E32&lt;=$C$15,"Yes","No")</f>
        <v>Yes</v>
      </c>
      <c r="F35" s="17" t="str">
        <f aca="false">IF(F32&lt;=$C$15,"Yes","No")</f>
        <v>Yes</v>
      </c>
      <c r="G35" s="8"/>
    </row>
    <row r="37" customFormat="false" ht="15" hidden="false" customHeight="false" outlineLevel="0" collapsed="false">
      <c r="B37" s="4" t="s">
        <v>48</v>
      </c>
      <c r="C37" s="5"/>
      <c r="D37" s="5"/>
      <c r="E37" s="5"/>
      <c r="F37" s="5"/>
      <c r="G37" s="5"/>
    </row>
    <row r="38" customFormat="false" ht="15" hidden="false" customHeight="false" outlineLevel="0" collapsed="false">
      <c r="B38" s="6" t="s">
        <v>49</v>
      </c>
      <c r="C38" s="13" t="n">
        <f aca="false">$C$7*$C$14</f>
        <v>7200000</v>
      </c>
      <c r="D38" s="8"/>
      <c r="E38" s="8"/>
      <c r="F38" s="8"/>
      <c r="G38" s="8"/>
    </row>
    <row r="39" customFormat="false" ht="15" hidden="false" customHeight="false" outlineLevel="0" collapsed="false">
      <c r="B39" s="6" t="s">
        <v>50</v>
      </c>
      <c r="C39" s="13" t="n">
        <f aca="false">C34</f>
        <v>3168493.15068493</v>
      </c>
      <c r="D39" s="8"/>
      <c r="E39" s="8"/>
      <c r="F39" s="8"/>
      <c r="G39" s="8"/>
    </row>
    <row r="40" customFormat="false" ht="15" hidden="false" customHeight="false" outlineLevel="0" collapsed="false">
      <c r="B40" s="6" t="s">
        <v>51</v>
      </c>
      <c r="C40" s="13" t="n">
        <f aca="false">C38-C39</f>
        <v>4031506.84931507</v>
      </c>
      <c r="D40" s="8"/>
      <c r="E40" s="8"/>
      <c r="F40" s="8"/>
      <c r="G40" s="8"/>
    </row>
    <row r="41" customFormat="false" ht="15" hidden="false" customHeight="false" outlineLevel="0" collapsed="false">
      <c r="B41" s="6" t="s">
        <v>52</v>
      </c>
      <c r="C41" s="13" t="n">
        <f aca="false">MIN(C34:F34)</f>
        <v>415315.068493151</v>
      </c>
      <c r="D41" s="8"/>
      <c r="E41" s="8"/>
      <c r="F41" s="8"/>
      <c r="G41" s="8"/>
    </row>
    <row r="42" customFormat="false" ht="15" hidden="false" customHeight="false" outlineLevel="0" collapsed="false">
      <c r="B42" s="6" t="s">
        <v>53</v>
      </c>
      <c r="C42" s="13" t="n">
        <f aca="false">MAX(C32:F32)</f>
        <v>13808219.1780822</v>
      </c>
      <c r="D42" s="8"/>
      <c r="E42" s="8"/>
      <c r="F42" s="8"/>
      <c r="G42" s="8"/>
    </row>
    <row r="43" customFormat="false" ht="15" hidden="false" customHeight="false" outlineLevel="0" collapsed="false">
      <c r="B43" s="6" t="s">
        <v>54</v>
      </c>
      <c r="C43" s="16" t="n">
        <f aca="false">IF(($C$6+$C$7)=0,0,$C$7/($C$6+$C$7))</f>
        <v>0.2</v>
      </c>
      <c r="D43" s="8"/>
      <c r="E43" s="8"/>
      <c r="F43" s="8"/>
      <c r="G43" s="8"/>
    </row>
    <row r="44" customFormat="false" ht="15" hidden="false" customHeight="false" outlineLevel="0" collapsed="false">
      <c r="B44" s="6" t="s">
        <v>55</v>
      </c>
      <c r="C44" s="6" t="str">
        <f aca="false">IF(C43&gt;0.2,"Warning: above 20%","OK")</f>
        <v>OK</v>
      </c>
      <c r="D44" s="8"/>
      <c r="E44" s="8"/>
      <c r="F44" s="8"/>
      <c r="G44" s="9" t="s">
        <v>56</v>
      </c>
    </row>
    <row r="45" customFormat="false" ht="15" hidden="false" customHeight="false" outlineLevel="0" collapsed="false">
      <c r="B45" s="6" t="s">
        <v>57</v>
      </c>
      <c r="C45" s="13" t="n">
        <f aca="false">$C$7*30/365</f>
        <v>2465753.42465753</v>
      </c>
      <c r="D45" s="8"/>
      <c r="E45" s="8"/>
      <c r="F45" s="8"/>
      <c r="G45" s="9" t="s">
        <v>58</v>
      </c>
    </row>
    <row r="46" customFormat="false" ht="15" hidden="false" customHeight="false" outlineLevel="0" collapsed="false">
      <c r="B46" s="6" t="s">
        <v>59</v>
      </c>
      <c r="C46" s="13" t="n">
        <f aca="false">C45*$C$13</f>
        <v>369863.01369863</v>
      </c>
      <c r="D46" s="8"/>
      <c r="E46" s="8"/>
      <c r="F46" s="8"/>
      <c r="G46" s="8"/>
    </row>
    <row r="48" customFormat="false" ht="15" hidden="false" customHeight="false" outlineLevel="0" collapsed="false">
      <c r="B48" s="18" t="s">
        <v>60</v>
      </c>
      <c r="C48" s="19" t="str">
        <f aca="false">IF(C34&lt;0,"WALK AWAY or redesign the offer: the base case loses money after financing",IF(AND(C41&gt;=0,C42&lt;=$C$15),"SIGN: profitable in every scenario and fundable","RENEGOTIATE: shorter terms, deposit, smaller discount, minimum volumes or price indexation"))</f>
        <v>RENEGOTIATE: shorter terms, deposit, smaller discount, minimum volumes or price indexation</v>
      </c>
      <c r="D48" s="19"/>
      <c r="E48" s="19"/>
      <c r="F48" s="19"/>
      <c r="G48" s="19"/>
    </row>
    <row r="50" customFormat="false" ht="39.75" hidden="false" customHeight="true" outlineLevel="0" collapsed="false">
      <c r="B50" s="20" t="s">
        <v>61</v>
      </c>
      <c r="C50" s="20"/>
      <c r="D50" s="20"/>
      <c r="E50" s="20"/>
      <c r="F50" s="20"/>
      <c r="G50" s="20"/>
    </row>
    <row r="52" customFormat="false" ht="15" hidden="false" customHeight="false" outlineLevel="0" collapsed="false">
      <c r="B52" s="2" t="s">
        <v>62</v>
      </c>
    </row>
  </sheetData>
  <mergeCells count="3">
    <mergeCell ref="B3:G3"/>
    <mergeCell ref="C48:G48"/>
    <mergeCell ref="B50:G5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70"/>
    <col collapsed="false" customWidth="true" hidden="false" outlineLevel="0" max="4" min="4" style="0" width="12"/>
    <col collapsed="false" customWidth="true" hidden="false" outlineLevel="0" max="5" min="5" style="0" width="45"/>
  </cols>
  <sheetData>
    <row r="1" customFormat="false" ht="19.7" hidden="false" customHeight="false" outlineLevel="0" collapsed="false">
      <c r="B1" s="1" t="s">
        <v>63</v>
      </c>
    </row>
    <row r="2" customFormat="false" ht="15" hidden="false" customHeight="false" outlineLevel="0" collapsed="false">
      <c r="B2" s="21" t="s">
        <v>64</v>
      </c>
    </row>
    <row r="4" customFormat="false" ht="15" hidden="false" customHeight="false" outlineLevel="0" collapsed="false">
      <c r="B4" s="4" t="s">
        <v>65</v>
      </c>
      <c r="C4" s="4" t="s">
        <v>66</v>
      </c>
      <c r="D4" s="4" t="s">
        <v>67</v>
      </c>
      <c r="E4" s="4" t="s">
        <v>68</v>
      </c>
    </row>
    <row r="5" customFormat="false" ht="43.5" hidden="false" customHeight="true" outlineLevel="0" collapsed="false">
      <c r="B5" s="6" t="n">
        <v>1</v>
      </c>
      <c r="C5" s="22" t="s">
        <v>69</v>
      </c>
      <c r="D5" s="23"/>
      <c r="E5" s="24"/>
    </row>
    <row r="6" customFormat="false" ht="43.5" hidden="false" customHeight="true" outlineLevel="0" collapsed="false">
      <c r="B6" s="6" t="n">
        <v>2</v>
      </c>
      <c r="C6" s="22" t="s">
        <v>70</v>
      </c>
      <c r="D6" s="23"/>
      <c r="E6" s="24"/>
    </row>
    <row r="7" customFormat="false" ht="43.5" hidden="false" customHeight="true" outlineLevel="0" collapsed="false">
      <c r="B7" s="6" t="n">
        <v>3</v>
      </c>
      <c r="C7" s="22" t="s">
        <v>71</v>
      </c>
      <c r="D7" s="23"/>
      <c r="E7" s="24"/>
    </row>
    <row r="8" customFormat="false" ht="43.5" hidden="false" customHeight="true" outlineLevel="0" collapsed="false">
      <c r="B8" s="6" t="n">
        <v>4</v>
      </c>
      <c r="C8" s="22" t="s">
        <v>72</v>
      </c>
      <c r="D8" s="23"/>
      <c r="E8" s="24"/>
    </row>
    <row r="9" customFormat="false" ht="43.5" hidden="false" customHeight="true" outlineLevel="0" collapsed="false">
      <c r="B9" s="6" t="n">
        <v>5</v>
      </c>
      <c r="C9" s="22" t="s">
        <v>73</v>
      </c>
      <c r="D9" s="23"/>
      <c r="E9" s="24"/>
    </row>
    <row r="10" customFormat="false" ht="43.5" hidden="false" customHeight="true" outlineLevel="0" collapsed="false">
      <c r="B10" s="6" t="n">
        <v>6</v>
      </c>
      <c r="C10" s="22" t="s">
        <v>74</v>
      </c>
      <c r="D10" s="23"/>
      <c r="E10" s="24"/>
    </row>
    <row r="12" customFormat="false" ht="15" hidden="false" customHeight="false" outlineLevel="0" collapsed="false">
      <c r="C12" s="25" t="s">
        <v>75</v>
      </c>
      <c r="D12" s="26" t="n">
        <f aca="false">COUNTIF(D5:D10,"Yes")</f>
        <v>0</v>
      </c>
    </row>
    <row r="13" customFormat="false" ht="15" hidden="false" customHeight="false" outlineLevel="0" collapsed="false">
      <c r="C13" s="25" t="s">
        <v>76</v>
      </c>
      <c r="D13" s="27" t="str">
        <f aca="false">IF(COUNTA(D5:D10)&lt;6,"Complete all six",IF(D12=6,"Ready to sign","Renegotiate first"))</f>
        <v>Complete all six</v>
      </c>
    </row>
  </sheetData>
  <dataValidations count="1">
    <dataValidation allowBlank="true" errorStyle="stop" operator="between" showDropDown="false" showErrorMessage="false" showInputMessage="false" sqref="D5:D10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2026-11-04T15:28:47Z</dcterms:created>
  <dc:creator>Axcell Financial Consulting</dc:creator>
  <dc:description/>
  <dc:language>en-US</dc:language>
  <cp:lastModifiedBy/>
  <dcterms:modified xsi:type="dcterms:W3CDTF">2026-11-04T15:28:47Z</dcterms:modified>
  <cp:revision>0</cp:revision>
  <dc:subject/>
  <dc:title>Big Contract Deal 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