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iagnostic" sheetId="2" state="visible" r:id="rId2"/>
    <sheet xmlns:r="http://schemas.openxmlformats.org/officeDocument/2006/relationships" name="Results" sheetId="3" state="visible" r:id="rId3"/>
    <sheet xmlns:r="http://schemas.openxmlformats.org/officeDocument/2006/relationships" name="Answer Options" sheetId="4" state="visible" r:id="rId4"/>
    <sheet xmlns:r="http://schemas.openxmlformats.org/officeDocument/2006/relationships" name="Score Guide" sheetId="5" state="visible" r:id="rId5"/>
  </sheets>
  <definedNames>
    <definedName name="_xlnm.Print_Area" localSheetId="0">'Start Here'!$A$1:$D$27</definedName>
    <definedName name="_xlnm.Print_Area" localSheetId="1">'Diagnostic'!$A$1:$G$26</definedName>
    <definedName name="_xlnm.Print_Area" localSheetId="2">'Results'!$A$1:$H$49</definedName>
    <definedName name="_xlnm.Print_Area" localSheetId="3">'Answer Options'!$A$1:$J$24</definedName>
    <definedName name="_xlnm.Print_Area" localSheetId="4">'Score Guide'!$A$1:$H$15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CC1923"/>
      <sz val="16"/>
    </font>
    <font>
      <name val="Arial"/>
      <b val="1"/>
      <color rgb="00111111"/>
      <sz val="10"/>
    </font>
    <font>
      <name val="Arial"/>
      <i val="1"/>
      <sz val="10"/>
    </font>
    <font>
      <name val="Arial"/>
      <b val="1"/>
      <color rgb="00FFFFFF"/>
    </font>
    <font>
      <name val="Arial"/>
      <b val="1"/>
      <color rgb="00CC1923"/>
    </font>
    <font>
      <name val="Arial"/>
    </font>
    <font>
      <name val="Arial"/>
      <color rgb="00666666"/>
      <sz val="9"/>
    </font>
    <font>
      <name val="Arial"/>
      <color rgb="000000FF"/>
    </font>
    <font>
      <name val="Arial"/>
      <b val="1"/>
      <color rgb="00CC1923"/>
      <sz val="9"/>
    </font>
    <font>
      <name val="Arial"/>
      <b val="1"/>
      <color rgb="00111111"/>
      <sz val="9"/>
    </font>
    <font>
      <name val="Arial"/>
      <b val="1"/>
    </font>
    <font>
      <name val="Arial"/>
      <i val="1"/>
      <color rgb="00CC1923"/>
      <sz val="9"/>
    </font>
    <font>
      <name val="Arial"/>
      <sz val="9"/>
    </font>
    <font>
      <name val="Arial"/>
      <b val="1"/>
      <color rgb="00CC1923"/>
      <sz val="20"/>
    </font>
    <font>
      <name val="Arial"/>
      <b val="1"/>
      <color rgb="00CC1923"/>
      <sz val="14"/>
    </font>
  </fonts>
  <fills count="6">
    <fill>
      <patternFill/>
    </fill>
    <fill>
      <patternFill patternType="gray125"/>
    </fill>
    <fill>
      <patternFill patternType="solid">
        <fgColor rgb="00111111"/>
      </patternFill>
    </fill>
    <fill>
      <patternFill patternType="solid">
        <fgColor rgb="00FFF2CC"/>
      </patternFill>
    </fill>
    <fill>
      <patternFill patternType="solid">
        <fgColor rgb="00F2F2F2"/>
      </patternFill>
    </fill>
    <fill>
      <patternFill patternType="solid">
        <fgColor rgb="00FAFAFA"/>
      </patternFill>
    </fill>
  </fills>
  <borders count="4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bottom style="thin">
        <color rgb="00BFBFBF"/>
      </bottom>
    </border>
    <border>
      <left/>
      <right/>
      <top/>
      <bottom style="thin">
        <color rgb="00BFBFBF"/>
      </bottom>
      <diagonal/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4" fillId="2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horizontal="right" vertical="top" wrapText="1"/>
    </xf>
    <xf numFmtId="0" fontId="8" fillId="3" borderId="1" pivotButton="0" quotePrefix="0" xfId="0"/>
    <xf numFmtId="0" fontId="6" fillId="0" borderId="0" pivotButton="0" quotePrefix="0" xfId="0"/>
    <xf numFmtId="0" fontId="0" fillId="0" borderId="0" applyAlignment="1" pivotButton="0" quotePrefix="0" xfId="0">
      <alignment horizontal="center"/>
    </xf>
    <xf numFmtId="0" fontId="6" fillId="0" borderId="0" applyAlignment="1" pivotButton="0" quotePrefix="0" xfId="0">
      <alignment wrapText="1"/>
    </xf>
    <xf numFmtId="0" fontId="7" fillId="0" borderId="0" applyAlignment="1" pivotButton="0" quotePrefix="0" xfId="0">
      <alignment wrapText="1"/>
    </xf>
    <xf numFmtId="0" fontId="9" fillId="0" borderId="0" pivotButton="0" quotePrefix="0" xfId="0"/>
    <xf numFmtId="0" fontId="12" fillId="0" borderId="0" pivotButton="0" quotePrefix="0" xfId="0"/>
    <xf numFmtId="0" fontId="11" fillId="0" borderId="0" pivotButton="0" quotePrefix="0" xfId="0"/>
    <xf numFmtId="0" fontId="7" fillId="0" borderId="0" pivotButton="0" quotePrefix="0" xfId="0"/>
    <xf numFmtId="0" fontId="10" fillId="4" borderId="2" applyAlignment="1" pivotButton="0" quotePrefix="0" xfId="0">
      <alignment horizontal="center" vertical="center" wrapText="1"/>
    </xf>
    <xf numFmtId="0" fontId="10" fillId="4" borderId="2" applyAlignment="1" pivotButton="0" quotePrefix="0" xfId="0">
      <alignment horizontal="left" vertical="center" wrapText="1"/>
    </xf>
    <xf numFmtId="0" fontId="11" fillId="0" borderId="2" applyAlignment="1" pivotButton="0" quotePrefix="0" xfId="0">
      <alignment vertical="center" wrapText="1"/>
    </xf>
    <xf numFmtId="0" fontId="13" fillId="0" borderId="2" applyAlignment="1" pivotButton="0" quotePrefix="0" xfId="0">
      <alignment vertical="center" wrapText="1"/>
    </xf>
    <xf numFmtId="0" fontId="6" fillId="0" borderId="2" applyAlignment="1" pivotButton="0" quotePrefix="0" xfId="0">
      <alignment vertical="center" wrapText="1"/>
    </xf>
    <xf numFmtId="0" fontId="8" fillId="3" borderId="1" applyAlignment="1" pivotButton="0" quotePrefix="0" xfId="0">
      <alignment vertical="center" wrapText="1"/>
    </xf>
    <xf numFmtId="0" fontId="11" fillId="0" borderId="2" applyAlignment="1" pivotButton="0" quotePrefix="0" xfId="0">
      <alignment horizontal="center" vertical="center" wrapText="1"/>
    </xf>
    <xf numFmtId="0" fontId="7" fillId="0" borderId="2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13" fillId="5" borderId="2" applyAlignment="1" pivotButton="0" quotePrefix="0" xfId="0">
      <alignment vertical="center" wrapText="1"/>
    </xf>
    <xf numFmtId="0" fontId="6" fillId="5" borderId="2" applyAlignment="1" pivotButton="0" quotePrefix="0" xfId="0">
      <alignment vertical="center" wrapText="1"/>
    </xf>
    <xf numFmtId="0" fontId="11" fillId="5" borderId="2" applyAlignment="1" pivotButton="0" quotePrefix="0" xfId="0">
      <alignment horizontal="center" vertical="center" wrapText="1"/>
    </xf>
    <xf numFmtId="0" fontId="7" fillId="5" borderId="2" applyAlignment="1" pivotButton="0" quotePrefix="0" xfId="0">
      <alignment vertical="center" wrapText="1"/>
    </xf>
    <xf numFmtId="0" fontId="0" fillId="4" borderId="0" pivotButton="0" quotePrefix="0" xfId="0"/>
    <xf numFmtId="0" fontId="11" fillId="4" borderId="0" pivotButton="0" quotePrefix="0" xfId="0"/>
    <xf numFmtId="0" fontId="11" fillId="4" borderId="0" applyAlignment="1" pivotButton="0" quotePrefix="0" xfId="0">
      <alignment horizontal="center"/>
    </xf>
    <xf numFmtId="0" fontId="7" fillId="4" borderId="0" pivotButton="0" quotePrefix="0" xfId="0"/>
    <xf numFmtId="0" fontId="11" fillId="0" borderId="2" pivotButton="0" quotePrefix="0" xfId="0"/>
    <xf numFmtId="0" fontId="0" fillId="0" borderId="2" pivotButton="0" quotePrefix="0" xfId="0"/>
    <xf numFmtId="0" fontId="14" fillId="0" borderId="2" pivotButton="0" quotePrefix="0" xfId="0"/>
    <xf numFmtId="9" fontId="11" fillId="0" borderId="2" pivotButton="0" quotePrefix="0" xfId="0"/>
    <xf numFmtId="0" fontId="15" fillId="0" borderId="2" pivotButton="0" quotePrefix="0" xfId="0"/>
    <xf numFmtId="0" fontId="0" fillId="0" borderId="3" pivotButton="0" quotePrefix="0" xfId="0"/>
    <xf numFmtId="0" fontId="0" fillId="0" borderId="2" applyAlignment="1" pivotButton="0" quotePrefix="0" xfId="0">
      <alignment vertical="top" wrapText="1"/>
    </xf>
    <xf numFmtId="0" fontId="6" fillId="0" borderId="2" pivotButton="0" quotePrefix="0" xfId="0"/>
    <xf numFmtId="0" fontId="11" fillId="0" borderId="2" applyAlignment="1" pivotButton="0" quotePrefix="0" xfId="0">
      <alignment horizontal="center"/>
    </xf>
    <xf numFmtId="0" fontId="6" fillId="0" borderId="2" applyAlignment="1" pivotButton="0" quotePrefix="0" xfId="0">
      <alignment horizontal="center"/>
    </xf>
    <xf numFmtId="9" fontId="0" fillId="0" borderId="2" applyAlignment="1" pivotButton="0" quotePrefix="0" xfId="0">
      <alignment horizontal="center"/>
    </xf>
    <xf numFmtId="0" fontId="11" fillId="0" borderId="2" applyAlignment="1" pivotButton="0" quotePrefix="0" xfId="0">
      <alignment vertical="top" wrapText="1"/>
    </xf>
    <xf numFmtId="0" fontId="6" fillId="0" borderId="2" applyAlignment="1" pivotButton="0" quotePrefix="0" xfId="0">
      <alignment horizontal="center" vertical="top"/>
    </xf>
    <xf numFmtId="0" fontId="11" fillId="0" borderId="2" applyAlignment="1" pivotButton="0" quotePrefix="0" xfId="0">
      <alignment horizontal="center" vertical="top"/>
    </xf>
    <xf numFmtId="0" fontId="6" fillId="0" borderId="2" applyAlignment="1" pivotButton="0" quotePrefix="0" xfId="0">
      <alignment vertical="top" wrapText="1"/>
    </xf>
    <xf numFmtId="0" fontId="5" fillId="0" borderId="2" pivotButton="0" quotePrefix="0" xfId="0"/>
    <xf numFmtId="0" fontId="7" fillId="0" borderId="2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8D7DA"/>
        </patternFill>
      </fill>
    </dxf>
    <dxf>
      <fill>
        <patternFill patternType="solid">
          <fgColor rgb="00FFE8CC"/>
        </patternFill>
      </fill>
    </dxf>
    <dxf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Section scores (out of 15)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 xmlns:a="http://schemas.openxmlformats.org/drawingml/2006/main">
              <a:srgbClr val="CC1923"/>
            </a:solidFill>
            <a:ln xmlns:a="http://schemas.openxmlformats.org/drawingml/2006/main">
              <a:prstDash val="solid"/>
            </a:ln>
          </spPr>
          <cat>
            <numRef>
              <f>'Results'!$B$13:$B$17</f>
            </numRef>
          </cat>
          <val>
            <numRef>
              <f>'Results'!$C$13:$C$17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  <max val="15"/>
          <min val="0"/>
        </scaling>
        <delete val="0"/>
        <axPos val="l"/>
        <majorGridlines/>
        <majorTickMark val="none"/>
        <minorTickMark val="none"/>
        <crossAx val="10"/>
        <majorUnit val="3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image" Target="/xl/media/image3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5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0</row>
      <rowOff>0</rowOff>
    </from>
    <ext cx="10858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10858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1</col>
      <colOff>0</colOff>
      <row>31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</col>
      <colOff>0</colOff>
      <row>0</row>
      <rowOff>0</rowOff>
    </from>
    <ext cx="1085850" cy="4762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1</col>
      <colOff>0</colOff>
      <row>0</row>
      <rowOff>0</rowOff>
    </from>
    <ext cx="10858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1</col>
      <colOff>0</colOff>
      <row>0</row>
      <rowOff>0</rowOff>
    </from>
    <ext cx="1085850" cy="476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2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6" customWidth="1" min="2" max="2"/>
    <col width="95" customWidth="1" min="3" max="3"/>
    <col width="4" customWidth="1" min="4" max="4"/>
  </cols>
  <sheetData>
    <row r="1" ht="18" customHeight="1">
      <c r="C1" s="1" t="inlineStr">
        <is>
          <t>15-Minute Finance Health Diagnostic</t>
        </is>
      </c>
    </row>
    <row r="2" ht="18" customHeight="1">
      <c r="C2" s="2" t="inlineStr">
        <is>
          <t>Axcell Financial Consulting · Free template</t>
        </is>
      </c>
    </row>
    <row r="3" ht="18" customHeight="1">
      <c r="C3" s="3" t="inlineStr">
        <is>
          <t>15 questions, about 1 minute each. Your score, maturity band and top 3 priorities are calculated automatically.</t>
        </is>
      </c>
    </row>
    <row r="4">
      <c r="C4" s="4" t="inlineStr">
        <is>
          <t>تشخيص الصحة المالية في 15 دقيقة: 15 سؤالاً، ونتيجتك وأولوياتك الثلاث تُحسب تلقائياً.</t>
        </is>
      </c>
    </row>
    <row r="6">
      <c r="B6" s="5" t="inlineStr">
        <is>
          <t>HOW TO USE</t>
        </is>
      </c>
      <c r="C6" s="5" t="n"/>
    </row>
    <row r="7" ht="30" customHeight="1">
      <c r="B7" s="6" t="inlineStr">
        <is>
          <t>Step 1</t>
        </is>
      </c>
      <c r="C7" s="7" t="inlineStr">
        <is>
          <t>Go to the 'Diagnostic' sheet. Example answers are pre-filled so you can see how it works: replace every one with your own.</t>
        </is>
      </c>
    </row>
    <row r="8" ht="24" customHeight="1">
      <c r="C8" s="8" t="inlineStr">
        <is>
          <t>افتح ورقة 'Diagnostic'. توجد إجابات مثال مُعبّأة مسبقاً لتوضيح طريقة العمل: استبدلها كلها بإجاباتك.</t>
        </is>
      </c>
    </row>
    <row r="9" ht="30" customHeight="1">
      <c r="B9" s="6" t="inlineStr">
        <is>
          <t>Step 2</t>
        </is>
      </c>
      <c r="C9" s="7" t="inlineStr">
        <is>
          <t>For each question, click the yellow cell and pick the statement that best describes your business TODAY (not the plan). If unsure, pick the lower option.</t>
        </is>
      </c>
    </row>
    <row r="10" ht="24" customHeight="1">
      <c r="C10" s="8" t="inlineStr">
        <is>
          <t>لكل سؤال اختر من القائمة العبارة التي تصف وضعك اليوم فعلاً (لا الخطة). إن لم تكن متأكداً فاختر الخيار الأدنى.</t>
        </is>
      </c>
    </row>
    <row r="11" ht="30" customHeight="1">
      <c r="B11" s="6" t="inlineStr">
        <is>
          <t>Step 3</t>
        </is>
      </c>
      <c r="C11" s="7" t="inlineStr">
        <is>
          <t>Points (1-5) appear automatically. Use the Notes column for evidence or follow-ups.</t>
        </is>
      </c>
    </row>
    <row r="12" ht="24" customHeight="1">
      <c r="C12" s="8" t="inlineStr">
        <is>
          <t>تظهر النقاط (1-5) تلقائياً. استخدم عمود الملاحظات لتدوين الأدلة أو المتابعات.</t>
        </is>
      </c>
    </row>
    <row r="13" ht="30" customHeight="1">
      <c r="B13" s="6" t="inlineStr">
        <is>
          <t>Step 4</t>
        </is>
      </c>
      <c r="C13" s="7" t="inlineStr">
        <is>
          <t>Open the 'Results' sheet: overall score out of 75, your band and what it means, section scores, and your top 3 priority areas with a first action for each.</t>
        </is>
      </c>
    </row>
    <row r="14" ht="24" customHeight="1">
      <c r="C14" s="8" t="inlineStr">
        <is>
          <t>افتح ورقة 'Results': النتيجة من 75، فئة النضج ومعناها، نتائج الأقسام، وأهم 3 أولويات مع أول إجراء لكل منها.</t>
        </is>
      </c>
    </row>
    <row r="15" ht="30" customHeight="1">
      <c r="B15" s="6" t="inlineStr">
        <is>
          <t>Step 5</t>
        </is>
      </c>
      <c r="C15" s="7" t="inlineStr">
        <is>
          <t>Re-run the diagnostic every quarter and compare.</t>
        </is>
      </c>
    </row>
    <row r="16" ht="24" customHeight="1">
      <c r="C16" s="8" t="inlineStr">
        <is>
          <t>أعد التشخيص كل ربع سنة وقارن النتائج.</t>
        </is>
      </c>
    </row>
    <row r="18">
      <c r="B18" s="5" t="inlineStr">
        <is>
          <t>LEGEND</t>
        </is>
      </c>
      <c r="C18" s="5" t="n"/>
    </row>
    <row r="19">
      <c r="B19" s="9" t="inlineStr">
        <is>
          <t>Choose...</t>
        </is>
      </c>
      <c r="C19" s="10" t="inlineStr">
        <is>
          <t>Answer cell (blue text on yellow): pick from the dropdown list.</t>
        </is>
      </c>
    </row>
    <row r="20">
      <c r="B20" s="11" t="inlineStr">
        <is>
          <t>3</t>
        </is>
      </c>
      <c r="C20" s="10" t="inlineStr">
        <is>
          <t>Calculated cell (black): do not overwrite.</t>
        </is>
      </c>
    </row>
    <row r="21">
      <c r="B21" s="6" t="inlineStr">
        <is>
          <t>Example</t>
        </is>
      </c>
      <c r="C21" s="10" t="inlineStr">
        <is>
          <t>Pre-filled answers are an EXAMPLE only. Replace them with your own.</t>
        </is>
      </c>
    </row>
    <row r="23">
      <c r="B23" s="5" t="inlineStr">
        <is>
          <t>SCORING</t>
        </is>
      </c>
      <c r="C23" s="5" t="n"/>
    </row>
    <row r="24" ht="30" customHeight="1">
      <c r="C24" s="12" t="inlineStr">
        <is>
          <t>Each answer scores 1 (weakest) to 5 (strongest). 15 questions = maximum 75 points. Bands: 60-75 Mature · 45-59 Mid-maturity · 30-44 Early · below 30 Critical.</t>
        </is>
      </c>
    </row>
    <row r="25" ht="26" customHeight="1">
      <c r="C25" s="13" t="inlineStr">
        <is>
          <t>A self-assessment to help you prioritise. It is not an audit, not a compliance opinion and not financial advice. Bands are a practical guide set by Axcell, not an external standard.</t>
        </is>
      </c>
    </row>
    <row r="27">
      <c r="C27" s="14" t="inlineStr">
        <is>
          <t>axcellservice.com · Free template · Book a free 30-minute consultation: axcellservice.com/contact</t>
        </is>
      </c>
    </row>
  </sheetData>
  <printOptions horizontalCentered="1"/>
  <pageMargins left="0.4" right="0.4" top="0.5" bottom="0.5" header="0.5" footer="0.5"/>
  <pageSetup orientation="landscape" paperSize="9" fitToHeight="1" fitToWidth="1"/>
  <headerFooter>
    <oddHeader/>
    <oddFooter>&amp;C&amp;"Arial"&amp;8 axcellservice.com · Free template · Book a free 30-minute consultation: axcellservice.com/contact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H26"/>
  <sheetViews>
    <sheetView showGridLines="0" workbookViewId="0">
      <pane xSplit="4" ySplit="7" topLeftCell="E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22" customWidth="1" min="3" max="3"/>
    <col width="52" customWidth="1" min="4" max="4"/>
    <col width="60" customWidth="1" min="5" max="5"/>
    <col width="9" customWidth="1" min="6" max="6"/>
    <col width="32" customWidth="1" min="7" max="7"/>
    <col hidden="1" width="8" customWidth="1" min="8" max="8"/>
  </cols>
  <sheetData>
    <row r="1" ht="18" customHeight="1">
      <c r="D1" s="1" t="inlineStr">
        <is>
          <t>15-Minute Finance Health Diagnostic</t>
        </is>
      </c>
    </row>
    <row r="2" ht="18" customHeight="1">
      <c r="D2" s="2" t="inlineStr">
        <is>
          <t>Axcell Financial Consulting · Answer all 15 questions</t>
        </is>
      </c>
    </row>
    <row r="3" ht="18" customHeight="1">
      <c r="D3" s="15" t="inlineStr">
        <is>
          <t>Pick the answer that describes your business TODAY. Example answers are pre-filled: replace them.</t>
        </is>
      </c>
    </row>
    <row r="5">
      <c r="C5" s="16" t="inlineStr">
        <is>
          <t>Questions answered</t>
        </is>
      </c>
      <c r="D5" s="6" t="str">
        <f>COUNT(F8:F22)&amp;" of 15"</f>
        <v>15 of 15</v>
      </c>
      <c r="E5" s="17" t="str">
        <f>IF(COUNT(F8:F22)=15,"Complete: see the Results sheet","Keep going: answer every question to see your band")</f>
        <v>Complete: see the Results sheet</v>
      </c>
    </row>
    <row r="7">
      <c r="B7" s="18" t="inlineStr">
        <is>
          <t>#</t>
        </is>
      </c>
      <c r="C7" s="19" t="inlineStr">
        <is>
          <t>Section / topic</t>
        </is>
      </c>
      <c r="D7" s="19" t="inlineStr">
        <is>
          <t>Question</t>
        </is>
      </c>
      <c r="E7" s="19" t="inlineStr">
        <is>
          <t>Your answer (pick from list)</t>
        </is>
      </c>
      <c r="F7" s="18" t="inlineStr">
        <is>
          <t>Points</t>
        </is>
      </c>
      <c r="G7" s="19" t="inlineStr">
        <is>
          <t>Notes / evidence</t>
        </is>
      </c>
      <c r="H7" s="18" t="inlineStr">
        <is>
          <t>Sort key</t>
        </is>
      </c>
    </row>
    <row r="8" ht="36" customHeight="1">
      <c r="B8" s="20" t="inlineStr">
        <is>
          <t>Q1</t>
        </is>
      </c>
      <c r="C8" s="21" t="inlineStr">
        <is>
          <t>Books &amp; accounting
Month-end close</t>
        </is>
      </c>
      <c r="D8" s="22" t="inlineStr">
        <is>
          <t>How soon after month-end are the books closed and management accounts issued?</t>
        </is>
      </c>
      <c r="E8" s="23" t="inlineStr">
        <is>
          <t>More than 20 working days after month-end</t>
        </is>
      </c>
      <c r="F8" s="24">
        <f>IF(E8="","",IFERROR(MATCH(E8,'Answer Options'!$D$6:$H$6,0),""))</f>
        <v>2</v>
      </c>
      <c r="G8" s="23" t="n"/>
      <c r="H8" s="25">
        <f>IF(F8="","",F8*100+'Answer Options'!$J$6)</f>
        <v>201</v>
      </c>
    </row>
    <row r="9" ht="36" customHeight="1">
      <c r="B9" s="20" t="inlineStr">
        <is>
          <t>Q2</t>
        </is>
      </c>
      <c r="C9" s="21" t="inlineStr">
        <is>
          <t>Books &amp; accounting
Chart of accounts</t>
        </is>
      </c>
      <c r="D9" s="22" t="inlineStr">
        <is>
          <t>Does your chart of accounts match how the business actually runs?</t>
        </is>
      </c>
      <c r="E9" s="23" t="inlineStr">
        <is>
          <t>Cluttered: unused, duplicate or catch-all accounts</t>
        </is>
      </c>
      <c r="F9" s="24">
        <f>IF(E9="","",IFERROR(MATCH(E9,'Answer Options'!$D$7:$H$7,0),""))</f>
        <v>2</v>
      </c>
      <c r="G9" s="23" t="n"/>
      <c r="H9" s="25">
        <f>IF(F9="","",F9*100+'Answer Options'!$J$7)</f>
        <v>208</v>
      </c>
    </row>
    <row r="10" ht="36" customHeight="1">
      <c r="B10" s="20" t="inlineStr">
        <is>
          <t>Q3</t>
        </is>
      </c>
      <c r="C10" s="21" t="inlineStr">
        <is>
          <t>Books &amp; accounting
Reconciliations</t>
        </is>
      </c>
      <c r="D10" s="22" t="inlineStr">
        <is>
          <t>Are bank, card and e-wallet accounts reconciled after month-end?</t>
        </is>
      </c>
      <c r="E10" s="23" t="inlineStr">
        <is>
          <t>Monthly, but old unexplained items carry forward</t>
        </is>
      </c>
      <c r="F10" s="24">
        <f>IF(E10="","",IFERROR(MATCH(E10,'Answer Options'!$D$8:$H$8,0),""))</f>
        <v>3</v>
      </c>
      <c r="G10" s="23" t="n"/>
      <c r="H10" s="25">
        <f>IF(F10="","",F10*100+'Answer Options'!$J$8)</f>
        <v>302</v>
      </c>
    </row>
    <row r="11" ht="36" customHeight="1">
      <c r="B11" s="26" t="inlineStr">
        <is>
          <t>Q4</t>
        </is>
      </c>
      <c r="C11" s="27" t="inlineStr">
        <is>
          <t>Cash discipline
Cash forecast</t>
        </is>
      </c>
      <c r="D11" s="28" t="inlineStr">
        <is>
          <t>Do you forecast cash for the coming weeks?</t>
        </is>
      </c>
      <c r="E11" s="23" t="inlineStr">
        <is>
          <t>Only when cash is tight</t>
        </is>
      </c>
      <c r="F11" s="29">
        <f>IF(E11="","",IFERROR(MATCH(E11,'Answer Options'!$D$9:$H$9,0),""))</f>
        <v>2</v>
      </c>
      <c r="G11" s="23" t="n"/>
      <c r="H11" s="30">
        <f>IF(F11="","",F11*100+'Answer Options'!$J$9)</f>
        <v>204</v>
      </c>
    </row>
    <row r="12" ht="36" customHeight="1">
      <c r="B12" s="26" t="inlineStr">
        <is>
          <t>Q5</t>
        </is>
      </c>
      <c r="C12" s="27" t="inlineStr">
        <is>
          <t>Cash discipline
Collections</t>
        </is>
      </c>
      <c r="D12" s="28" t="inlineStr">
        <is>
          <t>How do you manage what customers owe you?</t>
        </is>
      </c>
      <c r="E12" s="23" t="inlineStr">
        <is>
          <t>We know who owes us, but no aging report is reviewed</t>
        </is>
      </c>
      <c r="F12" s="29">
        <f>IF(E12="","",IFERROR(MATCH(E12,'Answer Options'!$D$10:$H$10,0),""))</f>
        <v>2</v>
      </c>
      <c r="G12" s="23" t="n"/>
      <c r="H12" s="30">
        <f>IF(F12="","",F12*100+'Answer Options'!$J$10)</f>
        <v>207</v>
      </c>
    </row>
    <row r="13" ht="36" customHeight="1">
      <c r="B13" s="26" t="inlineStr">
        <is>
          <t>Q6</t>
        </is>
      </c>
      <c r="C13" s="27" t="inlineStr">
        <is>
          <t>Cash discipline
Cash runway</t>
        </is>
      </c>
      <c r="D13" s="28" t="inlineStr">
        <is>
          <t>Do you know how many months your cash will last?</t>
        </is>
      </c>
      <c r="E13" s="23" t="inlineStr">
        <is>
          <t>We know today's cash, not the monthly net outflow</t>
        </is>
      </c>
      <c r="F13" s="29">
        <f>IF(E13="","",IFERROR(MATCH(E13,'Answer Options'!$D$11:$H$11,0),""))</f>
        <v>3</v>
      </c>
      <c r="G13" s="23" t="n"/>
      <c r="H13" s="30">
        <f>IF(F13="","",F13*100+'Answer Options'!$J$11)</f>
        <v>306</v>
      </c>
    </row>
    <row r="14" ht="36" customHeight="1">
      <c r="B14" s="20" t="inlineStr">
        <is>
          <t>Q7</t>
        </is>
      </c>
      <c r="C14" s="21" t="inlineStr">
        <is>
          <t>Reporting &amp; visibility
Management accounts</t>
        </is>
      </c>
      <c r="D14" s="22" t="inlineStr">
        <is>
          <t>What do your monthly management accounts include?</t>
        </is>
      </c>
      <c r="E14" s="23" t="inlineStr">
        <is>
          <t>P&amp;L, balance sheet and cash flow</t>
        </is>
      </c>
      <c r="F14" s="24">
        <f>IF(E14="","",IFERROR(MATCH(E14,'Answer Options'!$D$12:$H$12,0),""))</f>
        <v>4</v>
      </c>
      <c r="G14" s="23" t="n"/>
      <c r="H14" s="25">
        <f>IF(F14="","",F14*100+'Answer Options'!$J$12)</f>
        <v>409</v>
      </c>
    </row>
    <row r="15" ht="36" customHeight="1">
      <c r="B15" s="20" t="inlineStr">
        <is>
          <t>Q8</t>
        </is>
      </c>
      <c r="C15" s="21" t="inlineStr">
        <is>
          <t>Reporting &amp; visibility
KPIs</t>
        </is>
      </c>
      <c r="D15" s="22" t="inlineStr">
        <is>
          <t>Do you track a short list of key performance indicators (KPIs) every month?</t>
        </is>
      </c>
      <c r="E15" s="23" t="inlineStr">
        <is>
          <t>KPIs tracked but rarely discussed</t>
        </is>
      </c>
      <c r="F15" s="24">
        <f>IF(E15="","",IFERROR(MATCH(E15,'Answer Options'!$D$13:$H$13,0),""))</f>
        <v>3</v>
      </c>
      <c r="G15" s="23" t="n"/>
      <c r="H15" s="25">
        <f>IF(F15="","",F15*100+'Answer Options'!$J$13)</f>
        <v>314</v>
      </c>
    </row>
    <row r="16" ht="36" customHeight="1">
      <c r="B16" s="20" t="inlineStr">
        <is>
          <t>Q9</t>
        </is>
      </c>
      <c r="C16" s="21" t="inlineStr">
        <is>
          <t>Reporting &amp; visibility
Leadership review</t>
        </is>
      </c>
      <c r="D16" s="22" t="inlineStr">
        <is>
          <t>How does leadership review the financial results?</t>
        </is>
      </c>
      <c r="E16" s="23" t="inlineStr">
        <is>
          <t>Occasionally, when someone asks for a number</t>
        </is>
      </c>
      <c r="F16" s="24">
        <f>IF(E16="","",IFERROR(MATCH(E16,'Answer Options'!$D$14:$H$14,0),""))</f>
        <v>2</v>
      </c>
      <c r="G16" s="23" t="n"/>
      <c r="H16" s="25">
        <f>IF(F16="","",F16*100+'Answer Options'!$J$14)</f>
        <v>213</v>
      </c>
    </row>
    <row r="17" ht="36" customHeight="1">
      <c r="B17" s="26" t="inlineStr">
        <is>
          <t>Q10</t>
        </is>
      </c>
      <c r="C17" s="27" t="inlineStr">
        <is>
          <t>Compliance &amp; controls
Tax &amp; statutory filings</t>
        </is>
      </c>
      <c r="D17" s="28" t="inlineStr">
        <is>
          <t>Are tax and statutory filings submitted on time?</t>
        </is>
      </c>
      <c r="E17" s="23" t="inlineStr">
        <is>
          <t>On time from a compliance calendar with a reviewer; no penalties</t>
        </is>
      </c>
      <c r="F17" s="29">
        <f>IF(E17="","",IFERROR(MATCH(E17,'Answer Options'!$D$15:$H$15,0),""))</f>
        <v>5</v>
      </c>
      <c r="G17" s="23" t="n"/>
      <c r="H17" s="30">
        <f>IF(F17="","",F17*100+'Answer Options'!$J$15)</f>
        <v>503</v>
      </c>
    </row>
    <row r="18" ht="36" customHeight="1">
      <c r="B18" s="26" t="inlineStr">
        <is>
          <t>Q11</t>
        </is>
      </c>
      <c r="C18" s="27" t="inlineStr">
        <is>
          <t>Compliance &amp; controls
Approvals &amp; segregation</t>
        </is>
      </c>
      <c r="D18" s="28" t="inlineStr">
        <is>
          <t>Are payment approvals and finance duties properly separated?</t>
        </is>
      </c>
      <c r="E18" s="23" t="inlineStr">
        <is>
          <t>Approval matrix documented and mostly followed</t>
        </is>
      </c>
      <c r="F18" s="29">
        <f>IF(E18="","",IFERROR(MATCH(E18,'Answer Options'!$D$16:$H$16,0),""))</f>
        <v>4</v>
      </c>
      <c r="G18" s="23" t="n"/>
      <c r="H18" s="30">
        <f>IF(F18="","",F18*100+'Answer Options'!$J$16)</f>
        <v>405</v>
      </c>
    </row>
    <row r="19" ht="36" customHeight="1">
      <c r="B19" s="26" t="inlineStr">
        <is>
          <t>Q12</t>
        </is>
      </c>
      <c r="C19" s="27" t="inlineStr">
        <is>
          <t>Compliance &amp; controls
E-invoicing &amp; tax systems</t>
        </is>
      </c>
      <c r="D19" s="28" t="inlineStr">
        <is>
          <t>Are the e-invoicing and tax-system requirements that apply to you fully working?</t>
        </is>
      </c>
      <c r="E19" s="23" t="inlineStr">
        <is>
          <t>Registered, but still with errors or manual fixes</t>
        </is>
      </c>
      <c r="F19" s="29">
        <f>IF(E19="","",IFERROR(MATCH(E19,'Answer Options'!$D$17:$H$17,0),""))</f>
        <v>3</v>
      </c>
      <c r="G19" s="23" t="n"/>
      <c r="H19" s="30">
        <f>IF(F19="","",F19*100+'Answer Options'!$J$17)</f>
        <v>311</v>
      </c>
    </row>
    <row r="20" ht="36" customHeight="1">
      <c r="B20" s="20" t="inlineStr">
        <is>
          <t>Q13</t>
        </is>
      </c>
      <c r="C20" s="21" t="inlineStr">
        <is>
          <t>Leadership &amp; planning
Budget</t>
        </is>
      </c>
      <c r="D20" s="22" t="inlineStr">
        <is>
          <t>Do you have an annual budget that you use?</t>
        </is>
      </c>
      <c r="E20" s="23" t="inlineStr">
        <is>
          <t>A budget is prepared but not used</t>
        </is>
      </c>
      <c r="F20" s="24">
        <f>IF(E20="","",IFERROR(MATCH(E20,'Answer Options'!$D$18:$H$18,0),""))</f>
        <v>2</v>
      </c>
      <c r="G20" s="23" t="n"/>
      <c r="H20" s="25">
        <f>IF(F20="","",F20*100+'Answer Options'!$J$18)</f>
        <v>210</v>
      </c>
    </row>
    <row r="21" ht="36" customHeight="1">
      <c r="B21" s="20" t="inlineStr">
        <is>
          <t>Q14</t>
        </is>
      </c>
      <c r="C21" s="21" t="inlineStr">
        <is>
          <t>Leadership &amp; planning
Decision analysis</t>
        </is>
      </c>
      <c r="D21" s="22" t="inlineStr">
        <is>
          <t>Do big decisions get a financial analysis before you commit?</t>
        </is>
      </c>
      <c r="E21" s="23" t="inlineStr">
        <is>
          <t>Decided on instinct</t>
        </is>
      </c>
      <c r="F21" s="24">
        <f>IF(E21="","",IFERROR(MATCH(E21,'Answer Options'!$D$19:$H$19,0),""))</f>
        <v>1</v>
      </c>
      <c r="G21" s="23" t="n"/>
      <c r="H21" s="25">
        <f>IF(F21="","",F21*100+'Answer Options'!$J$19)</f>
        <v>115</v>
      </c>
    </row>
    <row r="22" ht="36" customHeight="1">
      <c r="B22" s="20" t="inlineStr">
        <is>
          <t>Q15</t>
        </is>
      </c>
      <c r="C22" s="21" t="inlineStr">
        <is>
          <t>Leadership &amp; planning
Year-end &amp; audit</t>
        </is>
      </c>
      <c r="D22" s="22" t="inlineStr">
        <is>
          <t>How smooth is your year-end close and audit?</t>
        </is>
      </c>
      <c r="E22" s="23" t="inlineStr">
        <is>
          <t>Done, but late and with many adjustments</t>
        </is>
      </c>
      <c r="F22" s="24">
        <f>IF(E22="","",IFERROR(MATCH(E22,'Answer Options'!$D$20:$H$20,0),""))</f>
        <v>3</v>
      </c>
      <c r="G22" s="23" t="n"/>
      <c r="H22" s="25">
        <f>IF(F22="","",F22*100+'Answer Options'!$J$20)</f>
        <v>312</v>
      </c>
    </row>
    <row r="23">
      <c r="B23" s="31" t="n"/>
      <c r="C23" s="31" t="n"/>
      <c r="D23" s="32" t="inlineStr">
        <is>
          <t>Total points</t>
        </is>
      </c>
      <c r="E23" s="31" t="n"/>
      <c r="F23" s="33">
        <f>SUM(F8:F22)</f>
        <v>41</v>
      </c>
      <c r="G23" s="34" t="inlineStr">
        <is>
          <t>out of 75. Full results on the 'Results' sheet.</t>
        </is>
      </c>
      <c r="H23" s="31" t="n"/>
    </row>
    <row r="26">
      <c r="B26" s="14" t="inlineStr">
        <is>
          <t>axcellservice.com · Free template · Book a free 30-minute consultation: axcellservice.com/contact</t>
        </is>
      </c>
    </row>
  </sheetData>
  <conditionalFormatting sqref="F8:F22">
    <cfRule type="cellIs" priority="1" operator="between" dxfId="0">
      <formula>1</formula>
      <formula>2</formula>
    </cfRule>
    <cfRule type="cellIs" priority="2" operator="equal" dxfId="1">
      <formula>3</formula>
    </cfRule>
    <cfRule type="cellIs" priority="3" operator="between" dxfId="2">
      <formula>4</formula>
      <formula>5</formula>
    </cfRule>
  </conditionalFormatting>
  <dataValidations count="15">
    <dataValidation sqref="E8" showDropDown="0" showInputMessage="1" showErrorMessage="1" allowBlank="1" errorTitle="Pick from the list" error="Please choose one of the listed answers." promptTitle="Q1" prompt="Pick the statement that best describes your business today." type="list">
      <formula1>'Answer Options'!$D$6:$H$6</formula1>
    </dataValidation>
    <dataValidation sqref="E9" showDropDown="0" showInputMessage="1" showErrorMessage="1" allowBlank="1" errorTitle="Pick from the list" error="Please choose one of the listed answers." promptTitle="Q2" prompt="Pick the statement that best describes your business today." type="list">
      <formula1>'Answer Options'!$D$7:$H$7</formula1>
    </dataValidation>
    <dataValidation sqref="E10" showDropDown="0" showInputMessage="1" showErrorMessage="1" allowBlank="1" errorTitle="Pick from the list" error="Please choose one of the listed answers." promptTitle="Q3" prompt="Pick the statement that best describes your business today." type="list">
      <formula1>'Answer Options'!$D$8:$H$8</formula1>
    </dataValidation>
    <dataValidation sqref="E11" showDropDown="0" showInputMessage="1" showErrorMessage="1" allowBlank="1" errorTitle="Pick from the list" error="Please choose one of the listed answers." promptTitle="Q4" prompt="Pick the statement that best describes your business today." type="list">
      <formula1>'Answer Options'!$D$9:$H$9</formula1>
    </dataValidation>
    <dataValidation sqref="E12" showDropDown="0" showInputMessage="1" showErrorMessage="1" allowBlank="1" errorTitle="Pick from the list" error="Please choose one of the listed answers." promptTitle="Q5" prompt="Pick the statement that best describes your business today." type="list">
      <formula1>'Answer Options'!$D$10:$H$10</formula1>
    </dataValidation>
    <dataValidation sqref="E13" showDropDown="0" showInputMessage="1" showErrorMessage="1" allowBlank="1" errorTitle="Pick from the list" error="Please choose one of the listed answers." promptTitle="Q6" prompt="Pick the statement that best describes your business today." type="list">
      <formula1>'Answer Options'!$D$11:$H$11</formula1>
    </dataValidation>
    <dataValidation sqref="E14" showDropDown="0" showInputMessage="1" showErrorMessage="1" allowBlank="1" errorTitle="Pick from the list" error="Please choose one of the listed answers." promptTitle="Q7" prompt="Pick the statement that best describes your business today." type="list">
      <formula1>'Answer Options'!$D$12:$H$12</formula1>
    </dataValidation>
    <dataValidation sqref="E15" showDropDown="0" showInputMessage="1" showErrorMessage="1" allowBlank="1" errorTitle="Pick from the list" error="Please choose one of the listed answers." promptTitle="Q8" prompt="Pick the statement that best describes your business today." type="list">
      <formula1>'Answer Options'!$D$13:$H$13</formula1>
    </dataValidation>
    <dataValidation sqref="E16" showDropDown="0" showInputMessage="1" showErrorMessage="1" allowBlank="1" errorTitle="Pick from the list" error="Please choose one of the listed answers." promptTitle="Q9" prompt="Pick the statement that best describes your business today." type="list">
      <formula1>'Answer Options'!$D$14:$H$14</formula1>
    </dataValidation>
    <dataValidation sqref="E17" showDropDown="0" showInputMessage="1" showErrorMessage="1" allowBlank="1" errorTitle="Pick from the list" error="Please choose one of the listed answers." promptTitle="Q10" prompt="Pick the statement that best describes your business today." type="list">
      <formula1>'Answer Options'!$D$15:$H$15</formula1>
    </dataValidation>
    <dataValidation sqref="E18" showDropDown="0" showInputMessage="1" showErrorMessage="1" allowBlank="1" errorTitle="Pick from the list" error="Please choose one of the listed answers." promptTitle="Q11" prompt="Pick the statement that best describes your business today." type="list">
      <formula1>'Answer Options'!$D$16:$H$16</formula1>
    </dataValidation>
    <dataValidation sqref="E19" showDropDown="0" showInputMessage="1" showErrorMessage="1" allowBlank="1" errorTitle="Pick from the list" error="Please choose one of the listed answers." promptTitle="Q12" prompt="Pick the statement that best describes your business today." type="list">
      <formula1>'Answer Options'!$D$17:$H$17</formula1>
    </dataValidation>
    <dataValidation sqref="E20" showDropDown="0" showInputMessage="1" showErrorMessage="1" allowBlank="1" errorTitle="Pick from the list" error="Please choose one of the listed answers." promptTitle="Q13" prompt="Pick the statement that best describes your business today." type="list">
      <formula1>'Answer Options'!$D$18:$H$18</formula1>
    </dataValidation>
    <dataValidation sqref="E21" showDropDown="0" showInputMessage="1" showErrorMessage="1" allowBlank="1" errorTitle="Pick from the list" error="Please choose one of the listed answers." promptTitle="Q14" prompt="Pick the statement that best describes your business today." type="list">
      <formula1>'Answer Options'!$D$19:$H$19</formula1>
    </dataValidation>
    <dataValidation sqref="E22" showDropDown="0" showInputMessage="1" showErrorMessage="1" allowBlank="1" errorTitle="Pick from the list" error="Please choose one of the listed answers." promptTitle="Q15" prompt="Pick the statement that best describes your business today." type="list">
      <formula1>'Answer Options'!$D$20:$H$20</formula1>
    </dataValidation>
  </dataValidations>
  <printOptions horizontalCentered="1"/>
  <pageMargins left="0.4" right="0.4" top="0.5" bottom="0.5" header="0.5" footer="0.5"/>
  <pageSetup orientation="landscape" paperSize="9" fitToHeight="0" fitToWidth="1"/>
  <headerFooter>
    <oddHeader/>
    <oddFooter>&amp;C&amp;"Arial"&amp;8 axcellservice.com · Free template · Book a free 30-minute consultation: axcellservice.com/contact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1:G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4" customWidth="1" min="3" max="3"/>
    <col width="14" customWidth="1" min="4" max="4"/>
    <col width="16" customWidth="1" min="5" max="5"/>
    <col width="60" customWidth="1" min="6" max="6"/>
    <col width="14" customWidth="1" min="7" max="7"/>
    <col width="2" customWidth="1" min="8" max="8"/>
  </cols>
  <sheetData>
    <row r="1" ht="18" customHeight="1">
      <c r="C1" s="1" t="inlineStr">
        <is>
          <t>Your Finance Health Result</t>
        </is>
      </c>
    </row>
    <row r="2" ht="18" customHeight="1">
      <c r="C2" s="2" t="inlineStr">
        <is>
          <t>Axcell Financial Consulting · Calculated automatically from the Diagnostic sheet</t>
        </is>
      </c>
    </row>
    <row r="3" ht="18" customHeight="1"/>
    <row r="5">
      <c r="B5" s="35" t="inlineStr">
        <is>
          <t>Questions answered</t>
        </is>
      </c>
      <c r="C5" s="35">
        <f>COUNT(Diagnostic!$F$8:$F$22)</f>
        <v>15</v>
      </c>
      <c r="D5" s="36" t="inlineStr">
        <is>
          <t>of 15</t>
        </is>
      </c>
      <c r="E5" s="36" t="n"/>
      <c r="F5" s="36" t="n"/>
      <c r="G5" s="36" t="n"/>
    </row>
    <row r="6" ht="28" customHeight="1">
      <c r="B6" s="35" t="inlineStr">
        <is>
          <t>OVERALL SCORE</t>
        </is>
      </c>
      <c r="C6" s="37">
        <f>SUM(Diagnostic!$F$8:$F$22)</f>
        <v>41</v>
      </c>
      <c r="D6" s="36" t="inlineStr">
        <is>
          <t>out of 75</t>
        </is>
      </c>
      <c r="E6" s="36" t="n"/>
      <c r="F6" s="36" t="n"/>
      <c r="G6" s="36" t="n"/>
    </row>
    <row r="7">
      <c r="B7" s="35" t="inlineStr">
        <is>
          <t>Score %</t>
        </is>
      </c>
      <c r="C7" s="38">
        <f>C6/75</f>
        <v>0.546666666666667</v>
      </c>
      <c r="D7" s="36" t="n"/>
      <c r="E7" s="36" t="n"/>
      <c r="F7" s="36" t="n"/>
      <c r="G7" s="36" t="n"/>
    </row>
    <row r="8">
      <c r="B8" s="35" t="inlineStr">
        <is>
          <t>MATURITY BAND</t>
        </is>
      </c>
      <c r="C8" s="39" t="str">
        <f>IF(C5&lt;15,"Incomplete: answer all 15 questions ("&amp;C5&amp;" of 15 done)",INDEX('Score Guide'!$C$6:$C$9,MATCH(C6,'Score Guide'!$B$6:$B$9,1)))</f>
        <v>EARLY</v>
      </c>
      <c r="D8" s="40" t="n"/>
      <c r="E8" s="40" t="n"/>
      <c r="F8" s="40" t="n"/>
      <c r="G8" s="40" t="n"/>
    </row>
    <row r="9" ht="34" customHeight="1">
      <c r="B9" s="35" t="inlineStr">
        <is>
          <t>What it means</t>
        </is>
      </c>
      <c r="C9" s="41" t="str">
        <f>IF(C5&lt;15,"",INDEX('Score Guide'!$D$6:$D$9,MATCH(C6,'Score Guide'!$B$6:$B$9,1)))</f>
        <v>Material weaknesses are present. The business runs, but decisions rely on incomplete numbers, and lenders, investors and auditors will find these gaps.</v>
      </c>
      <c r="D9" s="40" t="n"/>
      <c r="E9" s="40" t="n"/>
      <c r="F9" s="40" t="n"/>
      <c r="G9" s="40" t="n"/>
    </row>
    <row r="11">
      <c r="B11" s="5" t="inlineStr">
        <is>
          <t>SECTION SCORES</t>
        </is>
      </c>
      <c r="C11" s="5" t="n"/>
      <c r="D11" s="5" t="n"/>
      <c r="E11" s="5" t="n"/>
      <c r="F11" s="5" t="n"/>
      <c r="G11" s="5" t="n"/>
    </row>
    <row r="12">
      <c r="B12" s="19" t="inlineStr">
        <is>
          <t>Section</t>
        </is>
      </c>
      <c r="C12" s="18" t="inlineStr">
        <is>
          <t>Score</t>
        </is>
      </c>
      <c r="D12" s="18" t="inlineStr">
        <is>
          <t>Out of</t>
        </is>
      </c>
      <c r="E12" s="18" t="inlineStr">
        <is>
          <t>%</t>
        </is>
      </c>
      <c r="F12" s="19" t="inlineStr">
        <is>
          <t>Rating</t>
        </is>
      </c>
    </row>
    <row r="13">
      <c r="B13" s="42" t="inlineStr">
        <is>
          <t>Books &amp; accounting</t>
        </is>
      </c>
      <c r="C13" s="43">
        <f>SUM(Diagnostic!$F$8:$F$10)</f>
        <v>7</v>
      </c>
      <c r="D13" s="44" t="n">
        <v>15</v>
      </c>
      <c r="E13" s="45">
        <f>C13/D13</f>
        <v>0.466666666666667</v>
      </c>
      <c r="F13" s="42" t="str">
        <f>IF(COUNT(Diagnostic!$F$8:$F$10)&lt;3,"Answer all 3 questions",IF(C13&gt;=12,"Strong",IF(C13&gt;=8,"Developing","Weak")))</f>
        <v>Weak</v>
      </c>
      <c r="G13" s="36" t="n"/>
    </row>
    <row r="14">
      <c r="B14" s="42" t="inlineStr">
        <is>
          <t>Cash discipline</t>
        </is>
      </c>
      <c r="C14" s="43">
        <f>SUM(Diagnostic!$F$11:$F$13)</f>
        <v>7</v>
      </c>
      <c r="D14" s="44" t="n">
        <v>15</v>
      </c>
      <c r="E14" s="45">
        <f>C14/D14</f>
        <v>0.466666666666667</v>
      </c>
      <c r="F14" s="42" t="str">
        <f>IF(COUNT(Diagnostic!$F$11:$F$13)&lt;3,"Answer all 3 questions",IF(C14&gt;=12,"Strong",IF(C14&gt;=8,"Developing","Weak")))</f>
        <v>Weak</v>
      </c>
      <c r="G14" s="36" t="n"/>
    </row>
    <row r="15">
      <c r="B15" s="42" t="inlineStr">
        <is>
          <t>Reporting &amp; visibility</t>
        </is>
      </c>
      <c r="C15" s="43">
        <f>SUM(Diagnostic!$F$14:$F$16)</f>
        <v>9</v>
      </c>
      <c r="D15" s="44" t="n">
        <v>15</v>
      </c>
      <c r="E15" s="45">
        <f>C15/D15</f>
        <v>0.6</v>
      </c>
      <c r="F15" s="42" t="str">
        <f>IF(COUNT(Diagnostic!$F$14:$F$16)&lt;3,"Answer all 3 questions",IF(C15&gt;=12,"Strong",IF(C15&gt;=8,"Developing","Weak")))</f>
        <v>Developing</v>
      </c>
      <c r="G15" s="36" t="n"/>
    </row>
    <row r="16">
      <c r="B16" s="42" t="inlineStr">
        <is>
          <t>Compliance &amp; controls</t>
        </is>
      </c>
      <c r="C16" s="43">
        <f>SUM(Diagnostic!$F$17:$F$19)</f>
        <v>12</v>
      </c>
      <c r="D16" s="44" t="n">
        <v>15</v>
      </c>
      <c r="E16" s="45">
        <f>C16/D16</f>
        <v>0.8</v>
      </c>
      <c r="F16" s="42" t="str">
        <f>IF(COUNT(Diagnostic!$F$17:$F$19)&lt;3,"Answer all 3 questions",IF(C16&gt;=12,"Strong",IF(C16&gt;=8,"Developing","Weak")))</f>
        <v>Strong</v>
      </c>
      <c r="G16" s="36" t="n"/>
    </row>
    <row r="17">
      <c r="B17" s="42" t="inlineStr">
        <is>
          <t>Leadership &amp; planning</t>
        </is>
      </c>
      <c r="C17" s="43">
        <f>SUM(Diagnostic!$F$20:$F$22)</f>
        <v>6</v>
      </c>
      <c r="D17" s="44" t="n">
        <v>15</v>
      </c>
      <c r="E17" s="45">
        <f>C17/D17</f>
        <v>0.4</v>
      </c>
      <c r="F17" s="42" t="str">
        <f>IF(COUNT(Diagnostic!$F$20:$F$22)&lt;3,"Answer all 3 questions",IF(C17&gt;=12,"Strong",IF(C17&gt;=8,"Developing","Weak")))</f>
        <v>Weak</v>
      </c>
      <c r="G17" s="36" t="n"/>
    </row>
    <row r="18">
      <c r="B18" s="16" t="inlineStr">
        <is>
          <t>Weakest section</t>
        </is>
      </c>
      <c r="C18" s="6" t="str">
        <f>IF(C5&lt;15,"",INDEX(B13:B17,MATCH(MIN(C13:C17),C13:C17,0)))</f>
        <v>Leadership &amp; planning</v>
      </c>
    </row>
    <row r="20">
      <c r="B20" s="5" t="inlineStr">
        <is>
          <t>YOUR TOP 3 PRIORITY AREAS (lowest scores first)</t>
        </is>
      </c>
      <c r="C20" s="5" t="n"/>
      <c r="D20" s="5" t="n"/>
      <c r="E20" s="5" t="n"/>
      <c r="F20" s="5" t="n"/>
      <c r="G20" s="5" t="n"/>
    </row>
    <row r="21">
      <c r="B21" s="19" t="inlineStr">
        <is>
          <t>Priority</t>
        </is>
      </c>
      <c r="C21" s="18" t="inlineStr">
        <is>
          <t>Question</t>
        </is>
      </c>
      <c r="D21" s="40" t="n"/>
      <c r="E21" s="18" t="inlineStr">
        <is>
          <t>Points</t>
        </is>
      </c>
      <c r="F21" s="19" t="inlineStr">
        <is>
          <t>First action</t>
        </is>
      </c>
    </row>
    <row r="22" ht="36" customHeight="1">
      <c r="B22" s="46" t="str">
        <f>IF(C$5&lt;15,"#1","#1: "&amp;INDEX('Answer Options'!$C$6:$C$20,MATCH(SMALL(Diagnostic!$H$8:$H$22,1),Diagnostic!$H$8:$H$22,0)))</f>
        <v>#1: Decision analysis</v>
      </c>
      <c r="C22" s="47" t="str">
        <f>IF(C$5&lt;15,"Complete the diagnostic","Q"&amp;MATCH(SMALL(Diagnostic!$H$8:$H$22,1),Diagnostic!$H$8:$H$22,0))</f>
        <v>Q14</v>
      </c>
      <c r="D22" s="36" t="n"/>
      <c r="E22" s="48" t="str">
        <f>IF(C$5&lt;15,"",INDEX(Diagnostic!$F$8:$F$22,MATCH(SMALL(Diagnostic!$H$8:$H$22,1),Diagnostic!$H$8:$H$22,0))&amp;" / 5")</f>
        <v>1 / 5</v>
      </c>
      <c r="F22" s="49" t="str">
        <f>IF(C$5&lt;15,"",INDEX('Answer Options'!$I$6:$I$20,MATCH(SMALL(Diagnostic!$H$8:$H$22,1),Diagnostic!$H$8:$H$22,0)))</f>
        <v>Require a one-page financial case (cost, return, cash impact, risk) for capex, pricing changes, senior hires and new markets.</v>
      </c>
      <c r="G22" s="36" t="n"/>
    </row>
    <row r="23" ht="36" customHeight="1">
      <c r="B23" s="46" t="str">
        <f>IF(C$5&lt;15,"#2","#2: "&amp;INDEX('Answer Options'!$C$6:$C$20,MATCH(SMALL(Diagnostic!$H$8:$H$22,2),Diagnostic!$H$8:$H$22,0)))</f>
        <v>#2: Month-end close</v>
      </c>
      <c r="C23" s="47" t="str">
        <f>IF(C$5&lt;15,"Complete the diagnostic","Q"&amp;MATCH(SMALL(Diagnostic!$H$8:$H$22,2),Diagnostic!$H$8:$H$22,0))</f>
        <v>Q1</v>
      </c>
      <c r="D23" s="36" t="n"/>
      <c r="E23" s="48" t="str">
        <f>IF(C$5&lt;15,"",INDEX(Diagnostic!$F$8:$F$22,MATCH(SMALL(Diagnostic!$H$8:$H$22,2),Diagnostic!$H$8:$H$22,0))&amp;" / 5")</f>
        <v>2 / 5</v>
      </c>
      <c r="F23" s="49" t="str">
        <f>IF(C$5&lt;15,"",INDEX('Answer Options'!$I$6:$I$20,MATCH(SMALL(Diagnostic!$H$8:$H$22,2),Diagnostic!$H$8:$H$22,0)))</f>
        <v>Set a month-end close calendar with named owners and a working-day-10 target; close every month without exception.</v>
      </c>
      <c r="G23" s="36" t="n"/>
    </row>
    <row r="24" ht="36" customHeight="1">
      <c r="B24" s="46" t="str">
        <f>IF(C$5&lt;15,"#3","#3: "&amp;INDEX('Answer Options'!$C$6:$C$20,MATCH(SMALL(Diagnostic!$H$8:$H$22,3),Diagnostic!$H$8:$H$22,0)))</f>
        <v>#3: Cash forecast</v>
      </c>
      <c r="C24" s="47" t="str">
        <f>IF(C$5&lt;15,"Complete the diagnostic","Q"&amp;MATCH(SMALL(Diagnostic!$H$8:$H$22,3),Diagnostic!$H$8:$H$22,0))</f>
        <v>Q4</v>
      </c>
      <c r="D24" s="36" t="n"/>
      <c r="E24" s="48" t="str">
        <f>IF(C$5&lt;15,"",INDEX(Diagnostic!$F$8:$F$22,MATCH(SMALL(Diagnostic!$H$8:$H$22,3),Diagnostic!$H$8:$H$22,0))&amp;" / 5")</f>
        <v>2 / 5</v>
      </c>
      <c r="F24" s="49" t="str">
        <f>IF(C$5&lt;15,"",INDEX('Answer Options'!$I$6:$I$20,MATCH(SMALL(Diagnostic!$H$8:$H$22,3),Diagnostic!$H$8:$H$22,0)))</f>
        <v>Build a 13-week rolling cash flow forecast, update it weekly and compare it with actual cash.</v>
      </c>
      <c r="G24" s="36" t="n"/>
    </row>
    <row r="25">
      <c r="B25" s="17" t="inlineStr">
        <is>
          <t>Ties are broken in a fixed order: books, reconciliations and filings come before strategy, because everything else depends on them.</t>
        </is>
      </c>
    </row>
    <row r="27">
      <c r="B27" s="5" t="inlineStr">
        <is>
          <t>RECOMMENDED NEXT STEPS FOR YOUR BAND</t>
        </is>
      </c>
      <c r="C27" s="5" t="n"/>
      <c r="D27" s="5" t="n"/>
      <c r="E27" s="5" t="n"/>
      <c r="F27" s="5" t="n"/>
      <c r="G27" s="5" t="n"/>
    </row>
    <row r="28" ht="22" customHeight="1">
      <c r="B28" s="50" t="inlineStr">
        <is>
          <t>Step 1</t>
        </is>
      </c>
      <c r="C28" s="49" t="str">
        <f>IF(C$5&lt;15,"Complete all 15 questions to see your next steps.",INDEX('Score Guide'!$E$6:$E$9,MATCH(C$6,'Score Guide'!$B$6:$B$9,1)))</f>
        <v>Fix the monthly close first: reconciled books by working day 10, every month.</v>
      </c>
      <c r="D28" s="36" t="n"/>
      <c r="E28" s="36" t="n"/>
      <c r="F28" s="36" t="n"/>
      <c r="G28" s="36" t="n"/>
    </row>
    <row r="29" ht="22" customHeight="1">
      <c r="B29" s="50" t="inlineStr">
        <is>
          <t>Step 2</t>
        </is>
      </c>
      <c r="C29" s="49" t="str">
        <f>IF(C$5&lt;15,"Complete all 15 questions to see your next steps.",INDEX('Score Guide'!$F$6:$F$9,MATCH(C$6,'Score Guide'!$B$6:$B$9,1)))</f>
        <v>Put a documented approval matrix and a compliance calendar in place.</v>
      </c>
      <c r="D29" s="36" t="n"/>
      <c r="E29" s="36" t="n"/>
      <c r="F29" s="36" t="n"/>
      <c r="G29" s="36" t="n"/>
    </row>
    <row r="30" ht="22" customHeight="1">
      <c r="B30" s="50" t="inlineStr">
        <is>
          <t>Step 3</t>
        </is>
      </c>
      <c r="C30" s="49" t="str">
        <f>IF(C$5&lt;15,"Complete all 15 questions to see your next steps.",INDEX('Score Guide'!$G$6:$G$9,MATCH(C$6,'Score Guide'!$B$6:$B$9,1)))</f>
        <v>Bring in experienced help (a senior hire, outsourced accounting or a fractional CFO) to install the routines; re-test in 90 days.</v>
      </c>
      <c r="D30" s="36" t="n"/>
      <c r="E30" s="36" t="n"/>
      <c r="F30" s="36" t="n"/>
      <c r="G30" s="36" t="n"/>
    </row>
    <row r="47">
      <c r="B47" s="16" t="inlineStr">
        <is>
          <t>Want to talk through your result? Bring your top 3 priorities to a free 30-minute consultation.</t>
        </is>
      </c>
    </row>
    <row r="48">
      <c r="B48" s="17" t="inlineStr">
        <is>
          <t>Self-assessment only: not an audit, compliance opinion or financial advice.</t>
        </is>
      </c>
    </row>
    <row r="49">
      <c r="B49" s="14" t="inlineStr">
        <is>
          <t>axcellservice.com · Free template · Book a free 30-minute consultation: axcellservice.com/contact</t>
        </is>
      </c>
    </row>
  </sheetData>
  <mergeCells count="13">
    <mergeCell ref="C29:G29"/>
    <mergeCell ref="C30:G30"/>
    <mergeCell ref="F24:G24"/>
    <mergeCell ref="C21:D21"/>
    <mergeCell ref="C24:D24"/>
    <mergeCell ref="F23:G23"/>
    <mergeCell ref="C28:G28"/>
    <mergeCell ref="C18:E18"/>
    <mergeCell ref="F22:G22"/>
    <mergeCell ref="C22:D22"/>
    <mergeCell ref="C8:G8"/>
    <mergeCell ref="C9:G9"/>
    <mergeCell ref="C23:D23"/>
  </mergeCells>
  <conditionalFormatting sqref="F13:F17">
    <cfRule type="expression" priority="1" dxfId="0">
      <formula>F13="Weak"</formula>
    </cfRule>
    <cfRule type="expression" priority="2" dxfId="1">
      <formula>F13="Developing"</formula>
    </cfRule>
    <cfRule type="expression" priority="3" dxfId="2">
      <formula>F13="Strong"</formula>
    </cfRule>
  </conditionalFormatting>
  <printOptions horizontalCentered="1"/>
  <pageMargins left="0.4" right="0.4" top="0.5" bottom="0.5" header="0.5" footer="0.5"/>
  <pageSetup orientation="landscape" paperSize="9" fitToHeight="0" fitToWidth="1"/>
  <headerFooter>
    <oddHeader/>
    <oddFooter>&amp;C&amp;"Arial"&amp;8 axcellservice.com · Free template · Book a free 30-minute consultation: axcellservice.com/contact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1:J24"/>
  <sheetViews>
    <sheetView showGridLines="0"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6" customWidth="1" min="2" max="2"/>
    <col width="24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50" customWidth="1" min="9" max="9"/>
    <col width="9" customWidth="1" min="10" max="10"/>
  </cols>
  <sheetData>
    <row r="1" ht="18" customHeight="1">
      <c r="D1" s="1" t="inlineStr">
        <is>
          <t>Answer Options &amp; First Actions</t>
        </is>
      </c>
    </row>
    <row r="2" ht="18" customHeight="1">
      <c r="D2" s="2" t="inlineStr">
        <is>
          <t>Axcell Financial Consulting · Reference (used by the dropdowns)</t>
        </is>
      </c>
    </row>
    <row r="3" ht="18" customHeight="1">
      <c r="D3" s="17" t="inlineStr">
        <is>
          <t>What each answer looks like, from 1 (weakest) to 5 (strongest). Do not edit: the Diagnostic dropdowns read from this table.</t>
        </is>
      </c>
    </row>
    <row r="5">
      <c r="B5" s="19" t="inlineStr">
        <is>
          <t>#</t>
        </is>
      </c>
      <c r="C5" s="19" t="inlineStr">
        <is>
          <t>Topic</t>
        </is>
      </c>
      <c r="D5" s="19" t="inlineStr">
        <is>
          <t>1 point</t>
        </is>
      </c>
      <c r="E5" s="19" t="inlineStr">
        <is>
          <t>2 points</t>
        </is>
      </c>
      <c r="F5" s="19" t="inlineStr">
        <is>
          <t>3 points</t>
        </is>
      </c>
      <c r="G5" s="19" t="inlineStr">
        <is>
          <t>4 points</t>
        </is>
      </c>
      <c r="H5" s="19" t="inlineStr">
        <is>
          <t>5 points</t>
        </is>
      </c>
      <c r="I5" s="19" t="inlineStr">
        <is>
          <t>First action if this is a priority</t>
        </is>
      </c>
      <c r="J5" s="19" t="inlineStr">
        <is>
          <t>Tie order</t>
        </is>
      </c>
    </row>
    <row r="6" ht="54" customHeight="1">
      <c r="B6" s="46" t="inlineStr">
        <is>
          <t>Q1</t>
        </is>
      </c>
      <c r="C6" s="46" t="inlineStr">
        <is>
          <t>Month-end close</t>
        </is>
      </c>
      <c r="D6" s="49" t="inlineStr">
        <is>
          <t>We do not close the books every month</t>
        </is>
      </c>
      <c r="E6" s="49" t="inlineStr">
        <is>
          <t>More than 20 working days after month-end</t>
        </is>
      </c>
      <c r="F6" s="49" t="inlineStr">
        <is>
          <t>Within 11-20 working days</t>
        </is>
      </c>
      <c r="G6" s="49" t="inlineStr">
        <is>
          <t>Within 10 working days, most months</t>
        </is>
      </c>
      <c r="H6" s="49" t="inlineStr">
        <is>
          <t>Within 10 working days, every month</t>
        </is>
      </c>
      <c r="I6" s="49" t="inlineStr">
        <is>
          <t>Set a month-end close calendar with named owners and a working-day-10 target; close every month without exception.</t>
        </is>
      </c>
      <c r="J6" s="51" t="n">
        <v>1</v>
      </c>
    </row>
    <row r="7" ht="54" customHeight="1">
      <c r="B7" s="46" t="inlineStr">
        <is>
          <t>Q2</t>
        </is>
      </c>
      <c r="C7" s="46" t="inlineStr">
        <is>
          <t>Chart of accounts</t>
        </is>
      </c>
      <c r="D7" s="49" t="inlineStr">
        <is>
          <t>No real structure: whatever the software came with</t>
        </is>
      </c>
      <c r="E7" s="49" t="inlineStr">
        <is>
          <t>Cluttered: unused, duplicate or catch-all accounts</t>
        </is>
      </c>
      <c r="F7" s="49" t="inlineStr">
        <is>
          <t>Usable, but key revenues/costs are not split the way we manage</t>
        </is>
      </c>
      <c r="G7" s="49" t="inlineStr">
        <is>
          <t>Clean and mapped to our reports, small gaps</t>
        </is>
      </c>
      <c r="H7" s="49" t="inlineStr">
        <is>
          <t>Documented, owned, reviewed yearly; reports by product/branch/cost centre</t>
        </is>
      </c>
      <c r="I7" s="49" t="inlineStr">
        <is>
          <t>Clean the chart of accounts: merge duplicates, close unused accounts, add the cost centres you manage by.</t>
        </is>
      </c>
      <c r="J7" s="51" t="n">
        <v>8</v>
      </c>
    </row>
    <row r="8" ht="54" customHeight="1">
      <c r="B8" s="46" t="inlineStr">
        <is>
          <t>Q3</t>
        </is>
      </c>
      <c r="C8" s="46" t="inlineStr">
        <is>
          <t>Reconciliations</t>
        </is>
      </c>
      <c r="D8" s="49" t="inlineStr">
        <is>
          <t>Not reconciled regularly</t>
        </is>
      </c>
      <c r="E8" s="49" t="inlineStr">
        <is>
          <t>Only for the audit or when something looks wrong</t>
        </is>
      </c>
      <c r="F8" s="49" t="inlineStr">
        <is>
          <t>Monthly, but old unexplained items carry forward</t>
        </is>
      </c>
      <c r="G8" s="49" t="inlineStr">
        <is>
          <t>Monthly within 10 working days, few old items</t>
        </is>
      </c>
      <c r="H8" s="49" t="inlineStr">
        <is>
          <t>Within 5 working days, no unexplained items older than a month</t>
        </is>
      </c>
      <c r="I8" s="49" t="inlineStr">
        <is>
          <t>Reconcile every bank, card and wallet account monthly within 5 working days and clear old unexplained items.</t>
        </is>
      </c>
      <c r="J8" s="51" t="n">
        <v>2</v>
      </c>
    </row>
    <row r="9" ht="54" customHeight="1">
      <c r="B9" s="46" t="inlineStr">
        <is>
          <t>Q4</t>
        </is>
      </c>
      <c r="C9" s="46" t="inlineStr">
        <is>
          <t>Cash forecast</t>
        </is>
      </c>
      <c r="D9" s="49" t="inlineStr">
        <is>
          <t>No cash forecast</t>
        </is>
      </c>
      <c r="E9" s="49" t="inlineStr">
        <is>
          <t>Only when cash is tight</t>
        </is>
      </c>
      <c r="F9" s="49" t="inlineStr">
        <is>
          <t>A monthly forecast, rarely compared with actual</t>
        </is>
      </c>
      <c r="G9" s="49" t="inlineStr">
        <is>
          <t>13-week forecast updated at least monthly</t>
        </is>
      </c>
      <c r="H9" s="49" t="inlineStr">
        <is>
          <t>13-week rolling forecast updated weekly and checked against actual</t>
        </is>
      </c>
      <c r="I9" s="49" t="inlineStr">
        <is>
          <t>Build a 13-week rolling cash flow forecast, update it weekly and compare it with actual cash.</t>
        </is>
      </c>
      <c r="J9" s="51" t="n">
        <v>4</v>
      </c>
    </row>
    <row r="10" ht="54" customHeight="1">
      <c r="B10" s="46" t="inlineStr">
        <is>
          <t>Q5</t>
        </is>
      </c>
      <c r="C10" s="46" t="inlineStr">
        <is>
          <t>Collections</t>
        </is>
      </c>
      <c r="D10" s="49" t="inlineStr">
        <is>
          <t>We chase only when cash runs short</t>
        </is>
      </c>
      <c r="E10" s="49" t="inlineStr">
        <is>
          <t>We know who owes us, but no aging report is reviewed</t>
        </is>
      </c>
      <c r="F10" s="49" t="inlineStr">
        <is>
          <t>Aging report reviewed monthly</t>
        </is>
      </c>
      <c r="G10" s="49" t="inlineStr">
        <is>
          <t>Aging reviewed weekly with an owner for each overdue account</t>
        </is>
      </c>
      <c r="H10" s="49" t="inlineStr">
        <is>
          <t>Weekly review, DSO tracked against a target, credit limits enforced</t>
        </is>
      </c>
      <c r="I10" s="49" t="inlineStr">
        <is>
          <t>Review the receivables aging weekly, give every overdue account an owner and track days sales outstanding (DSO).</t>
        </is>
      </c>
      <c r="J10" s="51" t="n">
        <v>7</v>
      </c>
    </row>
    <row r="11" ht="54" customHeight="1">
      <c r="B11" s="46" t="inlineStr">
        <is>
          <t>Q6</t>
        </is>
      </c>
      <c r="C11" s="46" t="inlineStr">
        <is>
          <t>Cash runway</t>
        </is>
      </c>
      <c r="D11" s="49" t="inlineStr">
        <is>
          <t>No idea</t>
        </is>
      </c>
      <c r="E11" s="49" t="inlineStr">
        <is>
          <t>A rough guess</t>
        </is>
      </c>
      <c r="F11" s="49" t="inlineStr">
        <is>
          <t>We know today's cash, not the monthly net outflow</t>
        </is>
      </c>
      <c r="G11" s="49" t="inlineStr">
        <is>
          <t>We know the runway in months, updated monthly</t>
        </is>
      </c>
      <c r="H11" s="49" t="inlineStr">
        <is>
          <t>Known, updated monthly, with a plan if it drops below a trigger</t>
        </is>
      </c>
      <c r="I11" s="49" t="inlineStr">
        <is>
          <t>Calculate cash runway every month and agree in advance what you will do if it falls below a set trigger.</t>
        </is>
      </c>
      <c r="J11" s="51" t="n">
        <v>6</v>
      </c>
    </row>
    <row r="12" ht="54" customHeight="1">
      <c r="B12" s="46" t="inlineStr">
        <is>
          <t>Q7</t>
        </is>
      </c>
      <c r="C12" s="46" t="inlineStr">
        <is>
          <t>Management accounts</t>
        </is>
      </c>
      <c r="D12" s="49" t="inlineStr">
        <is>
          <t>We do not produce monthly accounts</t>
        </is>
      </c>
      <c r="E12" s="49" t="inlineStr">
        <is>
          <t>Profit and loss only</t>
        </is>
      </c>
      <c r="F12" s="49" t="inlineStr">
        <is>
          <t>Profit and loss and balance sheet</t>
        </is>
      </c>
      <c r="G12" s="49" t="inlineStr">
        <is>
          <t>P&amp;L, balance sheet and cash flow</t>
        </is>
      </c>
      <c r="H12" s="49" t="inlineStr">
        <is>
          <t>All three plus KPIs and commentary explaining variances</t>
        </is>
      </c>
      <c r="I12" s="49" t="inlineStr">
        <is>
          <t>Agree a standard monthly pack: P&amp;L, balance sheet, cash flow, KPIs and one page of variance commentary.</t>
        </is>
      </c>
      <c r="J12" s="51" t="n">
        <v>9</v>
      </c>
    </row>
    <row r="13" ht="54" customHeight="1">
      <c r="B13" s="46" t="inlineStr">
        <is>
          <t>Q8</t>
        </is>
      </c>
      <c r="C13" s="46" t="inlineStr">
        <is>
          <t>KPIs</t>
        </is>
      </c>
      <c r="D13" s="49" t="inlineStr">
        <is>
          <t>No KPIs</t>
        </is>
      </c>
      <c r="E13" s="49" t="inlineStr">
        <is>
          <t>Some numbers, not consistently</t>
        </is>
      </c>
      <c r="F13" s="49" t="inlineStr">
        <is>
          <t>KPIs tracked but rarely discussed</t>
        </is>
      </c>
      <c r="G13" s="49" t="inlineStr">
        <is>
          <t>5-10 KPIs tracked monthly with trends</t>
        </is>
      </c>
      <c r="H13" s="49" t="inlineStr">
        <is>
          <t>5-10 KPIs with targets, trends and named owners who act on them</t>
        </is>
      </c>
      <c r="I13" s="49" t="inlineStr">
        <is>
          <t>Choose 5-10 KPIs, set a target and an owner for each, and show 12-month trends.</t>
        </is>
      </c>
      <c r="J13" s="51" t="n">
        <v>14</v>
      </c>
    </row>
    <row r="14" ht="54" customHeight="1">
      <c r="B14" s="46" t="inlineStr">
        <is>
          <t>Q9</t>
        </is>
      </c>
      <c r="C14" s="46" t="inlineStr">
        <is>
          <t>Leadership review</t>
        </is>
      </c>
      <c r="D14" s="49" t="inlineStr">
        <is>
          <t>Only when there is a problem</t>
        </is>
      </c>
      <c r="E14" s="49" t="inlineStr">
        <is>
          <t>Occasionally, when someone asks for a number</t>
        </is>
      </c>
      <c r="F14" s="49" t="inlineStr">
        <is>
          <t>Monthly, but informal and without a pack</t>
        </is>
      </c>
      <c r="G14" s="49" t="inlineStr">
        <is>
          <t>A structured monthly review with a pack</t>
        </is>
      </c>
      <c r="H14" s="49" t="inlineStr">
        <is>
          <t>Monthly review with a pack; decisions and actions tracked to closure</t>
        </is>
      </c>
      <c r="I14" s="49" t="inlineStr">
        <is>
          <t>Hold a fixed monthly finance review with the pack, record decisions and track actions to closure.</t>
        </is>
      </c>
      <c r="J14" s="51" t="n">
        <v>13</v>
      </c>
    </row>
    <row r="15" ht="54" customHeight="1">
      <c r="B15" s="46" t="inlineStr">
        <is>
          <t>Q10</t>
        </is>
      </c>
      <c r="C15" s="46" t="inlineStr">
        <is>
          <t>Tax &amp; statutory filings</t>
        </is>
      </c>
      <c r="D15" s="49" t="inlineStr">
        <is>
          <t>Late or missing; penalties in the last 12 months</t>
        </is>
      </c>
      <c r="E15" s="49" t="inlineStr">
        <is>
          <t>Often late; at least one penalty in the last 12 months</t>
        </is>
      </c>
      <c r="F15" s="49" t="inlineStr">
        <is>
          <t>On time, but last-minute and dependent on one person</t>
        </is>
      </c>
      <c r="G15" s="49" t="inlineStr">
        <is>
          <t>On time, no penalties in the last 12 months</t>
        </is>
      </c>
      <c r="H15" s="49" t="inlineStr">
        <is>
          <t>On time from a compliance calendar with a reviewer; no penalties</t>
        </is>
      </c>
      <c r="I15" s="49" t="inlineStr">
        <is>
          <t>Keep a compliance calendar listing every filing, its deadline, preparer and reviewer.</t>
        </is>
      </c>
      <c r="J15" s="51" t="n">
        <v>3</v>
      </c>
    </row>
    <row r="16" ht="54" customHeight="1">
      <c r="B16" s="46" t="inlineStr">
        <is>
          <t>Q11</t>
        </is>
      </c>
      <c r="C16" s="46" t="inlineStr">
        <is>
          <t>Approvals &amp; segregation</t>
        </is>
      </c>
      <c r="D16" s="49" t="inlineStr">
        <is>
          <t>One person can set up and pay suppliers alone</t>
        </is>
      </c>
      <c r="E16" s="49" t="inlineStr">
        <is>
          <t>Approvals are verbal or informal</t>
        </is>
      </c>
      <c r="F16" s="49" t="inlineStr">
        <is>
          <t>Written approval limits exist but are often bypassed</t>
        </is>
      </c>
      <c r="G16" s="49" t="inlineStr">
        <is>
          <t>Approval matrix documented and mostly followed</t>
        </is>
      </c>
      <c r="H16" s="49" t="inlineStr">
        <is>
          <t>Matrix enforced in the bank and system; nobody approves their own payments</t>
        </is>
      </c>
      <c r="I16" s="49" t="inlineStr">
        <is>
          <t>Document an approval matrix (who can approve what, up to which amount) and enforce it in bank and system access.</t>
        </is>
      </c>
      <c r="J16" s="51" t="n">
        <v>5</v>
      </c>
    </row>
    <row r="17" ht="54" customHeight="1">
      <c r="B17" s="46" t="inlineStr">
        <is>
          <t>Q12</t>
        </is>
      </c>
      <c r="C17" s="46" t="inlineStr">
        <is>
          <t>E-invoicing &amp; tax systems</t>
        </is>
      </c>
      <c r="D17" s="49" t="inlineStr">
        <is>
          <t>We do not know which requirements apply to us</t>
        </is>
      </c>
      <c r="E17" s="49" t="inlineStr">
        <is>
          <t>We know, but have not started</t>
        </is>
      </c>
      <c r="F17" s="49" t="inlineStr">
        <is>
          <t>Registered, but still with errors or manual fixes</t>
        </is>
      </c>
      <c r="G17" s="49" t="inlineStr">
        <is>
          <t>Working, occasional rejections fixed quickly</t>
        </is>
      </c>
      <c r="H17" s="49" t="inlineStr">
        <is>
          <t>Confirmed, fully integrated, tested and monitored (or confirmed not applicable)</t>
        </is>
      </c>
      <c r="I17" s="49" t="inlineStr">
        <is>
          <t>Confirm the current e-invoicing and tax-system requirements on your tax authority's website and test your set-up end to end.</t>
        </is>
      </c>
      <c r="J17" s="51" t="n">
        <v>11</v>
      </c>
    </row>
    <row r="18" ht="54" customHeight="1">
      <c r="B18" s="46" t="inlineStr">
        <is>
          <t>Q13</t>
        </is>
      </c>
      <c r="C18" s="46" t="inlineStr">
        <is>
          <t>Budget</t>
        </is>
      </c>
      <c r="D18" s="49" t="inlineStr">
        <is>
          <t>No budget</t>
        </is>
      </c>
      <c r="E18" s="49" t="inlineStr">
        <is>
          <t>A budget is prepared but not used</t>
        </is>
      </c>
      <c r="F18" s="49" t="inlineStr">
        <is>
          <t>Compared with actuals a few times a year</t>
        </is>
      </c>
      <c r="G18" s="49" t="inlineStr">
        <is>
          <t>Approved budget compared with actuals every month</t>
        </is>
      </c>
      <c r="H18" s="49" t="inlineStr">
        <is>
          <t>Monthly budget vs actual plus a rolling re-forecast</t>
        </is>
      </c>
      <c r="I18" s="49" t="inlineStr">
        <is>
          <t>Prepare an approved annual budget and compare actual results with it every month.</t>
        </is>
      </c>
      <c r="J18" s="51" t="n">
        <v>10</v>
      </c>
    </row>
    <row r="19" ht="54" customHeight="1">
      <c r="B19" s="46" t="inlineStr">
        <is>
          <t>Q14</t>
        </is>
      </c>
      <c r="C19" s="46" t="inlineStr">
        <is>
          <t>Decision analysis</t>
        </is>
      </c>
      <c r="D19" s="49" t="inlineStr">
        <is>
          <t>Decided on instinct</t>
        </is>
      </c>
      <c r="E19" s="49" t="inlineStr">
        <is>
          <t>Rough numbers, sometimes</t>
        </is>
      </c>
      <c r="F19" s="49" t="inlineStr">
        <is>
          <t>Analysis for some big decisions</t>
        </is>
      </c>
      <c r="G19" s="49" t="inlineStr">
        <is>
          <t>Written analysis for most big decisions</t>
        </is>
      </c>
      <c r="H19" s="49" t="inlineStr">
        <is>
          <t>A one-page case (cost, return, cash, risk) for every major decision, reviewed afterwards</t>
        </is>
      </c>
      <c r="I19" s="49" t="inlineStr">
        <is>
          <t>Require a one-page financial case (cost, return, cash impact, risk) for capex, pricing changes, senior hires and new markets.</t>
        </is>
      </c>
      <c r="J19" s="51" t="n">
        <v>15</v>
      </c>
    </row>
    <row r="20" ht="54" customHeight="1">
      <c r="B20" s="46" t="inlineStr">
        <is>
          <t>Q15</t>
        </is>
      </c>
      <c r="C20" s="46" t="inlineStr">
        <is>
          <t>Year-end &amp; audit</t>
        </is>
      </c>
      <c r="D20" s="49" t="inlineStr">
        <is>
          <t>Year-end accounts not prepared or years behind</t>
        </is>
      </c>
      <c r="E20" s="49" t="inlineStr">
        <is>
          <t>Late, with large adjustments or a qualified opinion</t>
        </is>
      </c>
      <c r="F20" s="49" t="inlineStr">
        <is>
          <t>Done, but late and with many adjustments</t>
        </is>
      </c>
      <c r="G20" s="49" t="inlineStr">
        <is>
          <t>On time, few adjustments, clean opinion</t>
        </is>
      </c>
      <c r="H20" s="49" t="inlineStr">
        <is>
          <t>Ready within 60 days of year-end, minor or no adjustments, clean opinion</t>
        </is>
      </c>
      <c r="I20" s="49" t="inlineStr">
        <is>
          <t>Agree a year-end timetable with your auditor and reconcile every balance sheet account before audit fieldwork.</t>
        </is>
      </c>
      <c r="J20" s="51" t="n">
        <v>12</v>
      </c>
    </row>
    <row r="22">
      <c r="B22" s="17" t="inlineStr">
        <is>
          <t>Tie order: when two questions have the same points, the one with the lower number is shown first in your priorities (books and controls before strategy).</t>
        </is>
      </c>
    </row>
    <row r="24">
      <c r="B24" s="14" t="inlineStr">
        <is>
          <t>axcellservice.com · Free template · Book a free 30-minute consultation: axcellservice.com/contact</t>
        </is>
      </c>
    </row>
  </sheetData>
  <printOptions horizontalCentered="1"/>
  <pageMargins left="0.4" right="0.4" top="0.5" bottom="0.5" header="0.5" footer="0.5"/>
  <pageSetup orientation="landscape" paperSize="9" fitToHeight="0" fitToWidth="1"/>
  <headerFooter>
    <oddHeader/>
    <oddFooter>&amp;C&amp;"Arial"&amp;8 axcellservice.com · Free template · Book a free 30-minute consultation: axcellservice.com/contact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1:G1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" customWidth="1" min="2" max="2"/>
    <col width="16" customWidth="1" min="3" max="3"/>
    <col width="50" customWidth="1" min="4" max="4"/>
    <col width="36" customWidth="1" min="5" max="5"/>
    <col width="36" customWidth="1" min="6" max="6"/>
    <col width="36" customWidth="1" min="7" max="7"/>
    <col width="2" customWidth="1" min="8" max="8"/>
  </cols>
  <sheetData>
    <row r="1" ht="18" customHeight="1">
      <c r="D1" s="1" t="inlineStr">
        <is>
          <t>Score Guide</t>
        </is>
      </c>
    </row>
    <row r="2" ht="18" customHeight="1">
      <c r="D2" s="2" t="inlineStr">
        <is>
          <t>Axcell Financial Consulting · Bands and next steps</t>
        </is>
      </c>
    </row>
    <row r="3" ht="18" customHeight="1">
      <c r="D3" s="17" t="inlineStr">
        <is>
          <t>Used by the Results sheet. Bands are a practical guide, not an external standard.</t>
        </is>
      </c>
    </row>
    <row r="5">
      <c r="B5" s="19" t="inlineStr">
        <is>
          <t>Min score</t>
        </is>
      </c>
      <c r="C5" s="19" t="inlineStr">
        <is>
          <t>Band</t>
        </is>
      </c>
      <c r="D5" s="19" t="inlineStr">
        <is>
          <t>What it means</t>
        </is>
      </c>
      <c r="E5" s="19" t="inlineStr">
        <is>
          <t>Next step 1</t>
        </is>
      </c>
      <c r="F5" s="19" t="inlineStr">
        <is>
          <t>Next step 2</t>
        </is>
      </c>
      <c r="G5" s="19" t="inlineStr">
        <is>
          <t>Next step 3</t>
        </is>
      </c>
    </row>
    <row r="6" ht="66" customHeight="1">
      <c r="B6" s="46" t="n">
        <v>0</v>
      </c>
      <c r="C6" s="46" t="inlineStr">
        <is>
          <t>CRITICAL</t>
        </is>
      </c>
      <c r="D6" s="49" t="inlineStr">
        <is>
          <t>The finance function is structurally weak. The risk of penalties, cash surprises, reporting errors and fraud is high. Pause major new commitments until the basics are fixed.</t>
        </is>
      </c>
      <c r="E6" s="49" t="inlineStr">
        <is>
          <t>Hold off on fundraising, acquisitions or expansion until the books are current and reliable.</t>
        </is>
      </c>
      <c r="F6" s="49" t="inlineStr">
        <is>
          <t>Bring the books up to date: bank reconciliations, a current trial balance and any overdue filings.</t>
        </is>
      </c>
      <c r="G6" s="49" t="inlineStr">
        <is>
          <t>Get experienced help now and set a 60-day stabilisation plan with weekly check-ins.</t>
        </is>
      </c>
    </row>
    <row r="7" ht="66" customHeight="1">
      <c r="B7" s="46" t="n">
        <v>30</v>
      </c>
      <c r="C7" s="46" t="inlineStr">
        <is>
          <t>EARLY</t>
        </is>
      </c>
      <c r="D7" s="49" t="inlineStr">
        <is>
          <t>Material weaknesses are present. The business runs, but decisions rely on incomplete numbers, and lenders, investors and auditors will find these gaps.</t>
        </is>
      </c>
      <c r="E7" s="49" t="inlineStr">
        <is>
          <t>Fix the monthly close first: reconciled books by working day 10, every month.</t>
        </is>
      </c>
      <c r="F7" s="49" t="inlineStr">
        <is>
          <t>Put a documented approval matrix and a compliance calendar in place.</t>
        </is>
      </c>
      <c r="G7" s="49" t="inlineStr">
        <is>
          <t>Bring in experienced help (a senior hire, outsourced accounting or a fractional CFO) to install the routines; re-test in 90 days.</t>
        </is>
      </c>
    </row>
    <row r="8" ht="66" customHeight="1">
      <c r="B8" s="46" t="n">
        <v>45</v>
      </c>
      <c r="C8" s="46" t="inlineStr">
        <is>
          <t>MID-MATURITY</t>
        </is>
      </c>
      <c r="D8" s="49" t="inlineStr">
        <is>
          <t>The basics work, but specific gaps add risk and slow decisions. Closing your lowest-scoring questions is the fastest way forward.</t>
        </is>
      </c>
      <c r="E8" s="49" t="inlineStr">
        <is>
          <t>Work through the three priority areas below, one at a time, with an owner and a deadline for each.</t>
        </is>
      </c>
      <c r="F8" s="49" t="inlineStr">
        <is>
          <t>Tighten the monthly pack: issued by working day 10 with variance commentary and KPIs.</t>
        </is>
      </c>
      <c r="G8" s="49" t="inlineStr">
        <is>
          <t>Re-run this diagnostic in 90 days and compare your section scores.</t>
        </is>
      </c>
    </row>
    <row r="9" ht="66" customHeight="1">
      <c r="B9" s="46" t="n">
        <v>60</v>
      </c>
      <c r="C9" s="46" t="inlineStr">
        <is>
          <t>MATURE</t>
        </is>
      </c>
      <c r="D9" s="49" t="inlineStr">
        <is>
          <t>A strong finance function. Remaining risks are subtle: dependence on key people, drift between audits, and getting more strategic value from finance.</t>
        </is>
      </c>
      <c r="E9" s="49" t="inlineStr">
        <is>
          <t>Fix any question scored 3 or below; small gaps are cheapest to close now.</t>
        </is>
      </c>
      <c r="F9" s="49" t="inlineStr">
        <is>
          <t>Reduce key-person risk: document the close, payroll and tax procedures and cross-train a backup.</t>
        </is>
      </c>
      <c r="G9" s="49" t="inlineStr">
        <is>
          <t>Use finance for strategy: rolling forecasts, scenario planning and board-level reporting.</t>
        </is>
      </c>
    </row>
    <row r="11">
      <c r="B11" s="10" t="inlineStr">
        <is>
          <t>Score ranges: Critical 15-29 · Early 30-44 · Mid-maturity 45-59 · Mature 60-75.</t>
        </is>
      </c>
    </row>
    <row r="12">
      <c r="B12" s="10" t="inlineStr">
        <is>
          <t>Section rating (out of 15): 12-15 Strong · 8-11 Developing · 3-7 Weak.</t>
        </is>
      </c>
    </row>
    <row r="13">
      <c r="B13" s="10" t="inlineStr">
        <is>
          <t>Answer scale: 1 = not in place · 2 = ad hoc / unreliable · 3 = basic, works with gaps · 4 = good, reliable · 5 = strong and embedded.</t>
        </is>
      </c>
    </row>
    <row r="15">
      <c r="B15" s="14" t="inlineStr">
        <is>
          <t>axcellservice.com · Free template · Book a free 30-minute consultation: axcellservice.com/contact</t>
        </is>
      </c>
    </row>
  </sheetData>
  <printOptions horizontalCentered="1"/>
  <pageMargins left="0.4" right="0.4" top="0.5" bottom="0.5" header="0.5" footer="0.5"/>
  <pageSetup orientation="landscape" paperSize="9" fitToHeight="0" fitToWidth="1"/>
  <headerFooter>
    <oddHeader/>
    <oddFooter>&amp;C&amp;"Arial"&amp;8 axcellservice.com · Free template · Book a free 30-minute consultation: axcellservice.com/contact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Axcell Financial Consulting</dc:creator>
  <dc:title xmlns:dc="http://purl.org/dc/elements/1.1/">15-Minute Finance Health Diagnostic</dc:title>
  <dcterms:created xmlns:dcterms="http://purl.org/dc/terms/" xmlns:xsi="http://www.w3.org/2001/XMLSchema-instance" xsi:type="dcterms:W3CDTF">2026-11-05T08:48:06Z</dcterms:created>
  <dcterms:modified xmlns:dcterms="http://purl.org/dc/terms/" xmlns:xsi="http://www.w3.org/2001/XMLSchema-instance" xsi:type="dcterms:W3CDTF">2026-11-05T08:48:06Z</dcterms:modified>
</cp:coreProperties>
</file>