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Payroll plan" sheetId="3" state="visible" r:id="rId3"/>
    <sheet xmlns:r="http://schemas.openxmlformats.org/officeDocument/2006/relationships" name="SG&amp;A &amp; capex" sheetId="4" state="visible" r:id="rId4"/>
  </sheets>
  <definedNames>
    <definedName name="_xlnm.Print_Area" localSheetId="1">'Summary'!$A$1:$O$35</definedName>
    <definedName name="_xlnm.Print_Titles" localSheetId="2">'Payroll plan'!$7:$7</definedName>
    <definedName name="_xlnm.Print_Area" localSheetId="2">'Payroll plan'!$A$1:$X$46</definedName>
    <definedName name="_xlnm.Print_Area" localSheetId="3">'SG&amp;A &amp; capex'!$A$1:$Q$40</definedName>
  </definedNames>
  <calcPr calcId="124519" fullCalcOnLoad="1"/>
</workbook>
</file>

<file path=xl/styles.xml><?xml version="1.0" encoding="utf-8"?>
<styleSheet xmlns="http://schemas.openxmlformats.org/spreadsheetml/2006/main">
  <numFmts count="6">
    <numFmt numFmtId="164" formatCode="yyyy-mm-dd"/>
    <numFmt numFmtId="165" formatCode="mmm yyyy"/>
    <numFmt numFmtId="166" formatCode="mmm yy"/>
    <numFmt numFmtId="167" formatCode="#,##0;(#,##0);&quot;-&quot;"/>
    <numFmt numFmtId="168" formatCode="0.0%;(0.0%);&quot;-&quot;"/>
    <numFmt numFmtId="169" formatCode="0.0"/>
  </numFmts>
  <fonts count="14">
    <font>
      <name val="Calibri"/>
      <family val="2"/>
      <color theme="1"/>
      <sz val="11"/>
      <scheme val="minor"/>
    </font>
    <font>
      <name val="Arial"/>
      <b val="1"/>
      <color rgb="00CC1923"/>
      <sz val="18"/>
    </font>
    <font>
      <name val="Arial"/>
      <b val="1"/>
      <color rgb="00111111"/>
      <sz val="11"/>
    </font>
    <font>
      <name val="Arial"/>
      <i val="1"/>
      <color rgb="00666666"/>
      <sz val="10"/>
    </font>
    <font>
      <name val="Arial"/>
      <b val="1"/>
      <color rgb="00FFFFFF"/>
    </font>
    <font>
      <name val="Arial"/>
      <b val="1"/>
    </font>
    <font>
      <name val="Arial"/>
    </font>
    <font>
      <name val="Arial"/>
      <color rgb="000000FF"/>
    </font>
    <font>
      <name val="Arial"/>
      <color rgb="00666666"/>
      <sz val="9"/>
    </font>
    <font>
      <name val="Arial"/>
      <i val="1"/>
      <color rgb="00666666"/>
      <sz val="9"/>
    </font>
    <font>
      <name val="Arial"/>
      <b val="1"/>
      <color rgb="00CC1923"/>
      <sz val="9"/>
    </font>
    <font>
      <name val="Arial"/>
      <b val="1"/>
      <color rgb="00CC1923"/>
      <sz val="16"/>
    </font>
    <font>
      <name val="Arial"/>
      <color rgb="000000FF"/>
      <sz val="9"/>
    </font>
    <font>
      <name val="Arial"/>
      <b val="1"/>
      <color rgb="001E7B34"/>
    </font>
  </fonts>
  <fills count="6">
    <fill>
      <patternFill/>
    </fill>
    <fill>
      <patternFill patternType="gray125"/>
    </fill>
    <fill>
      <patternFill patternType="solid">
        <fgColor rgb="00111111"/>
      </patternFill>
    </fill>
    <fill>
      <patternFill patternType="solid">
        <fgColor rgb="00FFFF99"/>
      </patternFill>
    </fill>
    <fill>
      <patternFill patternType="solid">
        <fgColor rgb="00CC1923"/>
      </patternFill>
    </fill>
    <fill>
      <patternFill patternType="solid">
        <fgColor rgb="00F0EEEA"/>
      </patternFill>
    </fill>
  </fills>
  <borders count="3">
    <border>
      <left/>
      <right/>
      <top/>
      <bottom/>
      <diagonal/>
    </border>
    <border>
      <bottom style="thin">
        <color rgb="00BFBFBF"/>
      </bottom>
    </border>
    <border>
      <top style="thin">
        <color rgb="00111111"/>
      </top>
      <bottom style="thin">
        <color rgb="00BFBFBF"/>
      </bottom>
    </border>
  </borders>
  <cellStyleXfs count="1">
    <xf numFmtId="0" fontId="0" fillId="0" borderId="0"/>
  </cellStyleXfs>
  <cellXfs count="5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5" fillId="0" borderId="0" applyAlignment="1" pivotButton="0" quotePrefix="0" xfId="0">
      <alignment vertical="top"/>
    </xf>
    <xf numFmtId="0" fontId="6" fillId="0" borderId="0" applyAlignment="1" pivotButton="0" quotePrefix="0" xfId="0">
      <alignment vertical="top" wrapText="1"/>
    </xf>
    <xf numFmtId="0" fontId="7" fillId="3" borderId="0" applyAlignment="1" pivotButton="0" quotePrefix="0" xfId="0">
      <alignment horizontal="center"/>
    </xf>
    <xf numFmtId="0" fontId="6" fillId="0" borderId="0" pivotButton="0" quotePrefix="0" xfId="0"/>
    <xf numFmtId="0" fontId="6" fillId="0" borderId="0" applyAlignment="1" pivotButton="0" quotePrefix="0" xfId="0">
      <alignment horizontal="center"/>
    </xf>
    <xf numFmtId="0" fontId="4" fillId="4" borderId="0" applyAlignment="1" pivotButton="0" quotePrefix="0" xfId="0">
      <alignment horizontal="center"/>
    </xf>
    <xf numFmtId="0" fontId="6" fillId="0" borderId="1" applyAlignment="1" pivotButton="0" quotePrefix="0" xfId="0">
      <alignment vertical="top"/>
    </xf>
    <xf numFmtId="0" fontId="7" fillId="3" borderId="1" applyAlignment="1" pivotButton="0" quotePrefix="0" xfId="0">
      <alignment horizontal="left" vertical="top"/>
    </xf>
    <xf numFmtId="0" fontId="8" fillId="0" borderId="1" applyAlignment="1" pivotButton="0" quotePrefix="0" xfId="0">
      <alignment vertical="top" wrapText="1"/>
    </xf>
    <xf numFmtId="165" fontId="7" fillId="3" borderId="1" applyAlignment="1" pivotButton="0" quotePrefix="0" xfId="0">
      <alignment horizontal="left" vertical="top"/>
    </xf>
    <xf numFmtId="0" fontId="9" fillId="0" borderId="0" pivotButton="0" quotePrefix="0" xfId="0"/>
    <xf numFmtId="0" fontId="10" fillId="0" borderId="0" pivotButton="0" quotePrefix="0" xfId="0"/>
    <xf numFmtId="0" fontId="11" fillId="0" borderId="0" pivotButton="0" quotePrefix="0" xfId="0"/>
    <xf numFmtId="0" fontId="8" fillId="0" borderId="0" pivotButton="0" quotePrefix="0" xfId="0"/>
    <xf numFmtId="0" fontId="13" fillId="0" borderId="0" pivotButton="0" quotePrefix="0" xfId="0"/>
    <xf numFmtId="0" fontId="4" fillId="2" borderId="0" applyAlignment="1" pivotButton="0" quotePrefix="0" xfId="0">
      <alignment horizontal="center" vertical="center" wrapText="1"/>
    </xf>
    <xf numFmtId="166" fontId="4" fillId="2" borderId="0" applyAlignment="1" pivotButton="0" quotePrefix="0" xfId="0">
      <alignment horizontal="center" vertical="center" wrapText="1"/>
    </xf>
    <xf numFmtId="0" fontId="6" fillId="0" borderId="1" pivotButton="0" quotePrefix="0" xfId="0"/>
    <xf numFmtId="1" fontId="0" fillId="0" borderId="1" pivotButton="0" quotePrefix="0" xfId="0"/>
    <xf numFmtId="169" fontId="0" fillId="0" borderId="1" pivotButton="0" quotePrefix="0" xfId="0"/>
    <xf numFmtId="167" fontId="0" fillId="0" borderId="1" pivotButton="0" quotePrefix="0" xfId="0"/>
    <xf numFmtId="0" fontId="5" fillId="5" borderId="2" pivotButton="0" quotePrefix="0" xfId="0"/>
    <xf numFmtId="167" fontId="5" fillId="5" borderId="2" pivotButton="0" quotePrefix="0" xfId="0"/>
    <xf numFmtId="0" fontId="8" fillId="0" borderId="1" pivotButton="0" quotePrefix="0" xfId="0"/>
    <xf numFmtId="167" fontId="8" fillId="0" borderId="1" pivotButton="0" quotePrefix="0" xfId="0"/>
    <xf numFmtId="168" fontId="8" fillId="0" borderId="1" pivotButton="0" quotePrefix="0" xfId="0"/>
    <xf numFmtId="0" fontId="0" fillId="0" borderId="1" pivotButton="0" quotePrefix="0" xfId="0"/>
    <xf numFmtId="167" fontId="5" fillId="0" borderId="1" applyAlignment="1" pivotButton="0" quotePrefix="0" xfId="0">
      <alignment horizontal="right"/>
    </xf>
    <xf numFmtId="165" fontId="5" fillId="0" borderId="1" applyAlignment="1" pivotButton="0" quotePrefix="0" xfId="0">
      <alignment horizontal="right"/>
    </xf>
    <xf numFmtId="0" fontId="5" fillId="0" borderId="1" applyAlignment="1" pivotButton="0" quotePrefix="0" xfId="0">
      <alignment horizontal="right"/>
    </xf>
    <xf numFmtId="0" fontId="5" fillId="0" borderId="0" pivotButton="0" quotePrefix="0" xfId="0"/>
    <xf numFmtId="165" fontId="6" fillId="0" borderId="0" applyAlignment="1" pivotButton="0" quotePrefix="0" xfId="0">
      <alignment horizontal="left"/>
    </xf>
    <xf numFmtId="0" fontId="0" fillId="0" borderId="0" applyAlignment="1" pivotButton="0" quotePrefix="0" xfId="0">
      <alignment horizontal="center"/>
    </xf>
    <xf numFmtId="0" fontId="7" fillId="3" borderId="1" pivotButton="0" quotePrefix="0" xfId="0"/>
    <xf numFmtId="49" fontId="7" fillId="3" borderId="1" pivotButton="0" quotePrefix="0" xfId="0"/>
    <xf numFmtId="165" fontId="7" fillId="3" borderId="1" pivotButton="0" quotePrefix="0" xfId="0"/>
    <xf numFmtId="167" fontId="7" fillId="3" borderId="1" pivotButton="0" quotePrefix="0" xfId="0"/>
    <xf numFmtId="168" fontId="7" fillId="3" borderId="1" pivotButton="0" quotePrefix="0" xfId="0"/>
    <xf numFmtId="167" fontId="6" fillId="0" borderId="1" pivotButton="0" quotePrefix="0" xfId="0"/>
    <xf numFmtId="167" fontId="5" fillId="0" borderId="1" pivotButton="0" quotePrefix="0" xfId="0"/>
    <xf numFmtId="0" fontId="0" fillId="0" borderId="1" applyAlignment="1" pivotButton="0" quotePrefix="0" xfId="0">
      <alignment horizontal="center"/>
    </xf>
    <xf numFmtId="0" fontId="6" fillId="5" borderId="2" pivotButton="0" quotePrefix="0" xfId="0"/>
    <xf numFmtId="167" fontId="6" fillId="5" borderId="2" pivotButton="0" quotePrefix="0" xfId="0"/>
    <xf numFmtId="0" fontId="5" fillId="5" borderId="2" applyAlignment="1" pivotButton="0" quotePrefix="0" xfId="0">
      <alignment horizontal="center"/>
    </xf>
    <xf numFmtId="1" fontId="5" fillId="0" borderId="1" pivotButton="0" quotePrefix="0" xfId="0"/>
    <xf numFmtId="169" fontId="5" fillId="0" borderId="0" pivotButton="0" quotePrefix="0" xfId="0"/>
    <xf numFmtId="0" fontId="12" fillId="3" borderId="1" pivotButton="0" quotePrefix="0" xfId="0"/>
    <xf numFmtId="168" fontId="0" fillId="0" borderId="1" pivotButton="0" quotePrefix="0" xfId="0"/>
    <xf numFmtId="168" fontId="5" fillId="5" borderId="2" pivotButton="0" quotePrefix="0" xfId="0"/>
  </cellXfs>
  <cellStyles count="1">
    <cellStyle name="Normal" xfId="0" builtinId="0" hidden="0"/>
  </cellStyles>
  <dxfs count="4">
    <dxf>
      <font>
        <name val="Arial"/>
        <b val="1"/>
        <color rgb="00FFFFFF"/>
      </font>
      <fill>
        <patternFill patternType="solid">
          <fgColor rgb="00CC1923"/>
        </patternFill>
      </fill>
    </dxf>
    <dxf>
      <font>
        <name val="Arial"/>
        <b val="1"/>
        <color rgb="001E7B34"/>
      </font>
    </dxf>
    <dxf>
      <font>
        <name val="Arial"/>
        <b val="1"/>
        <color rgb="00CC1923"/>
      </font>
    </dxf>
    <dxf>
      <font>
        <name val="Arial"/>
        <color rgb="001E7B3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Monthly spend: payroll, SG&amp;A and capex</a:t>
            </a:r>
          </a:p>
        </rich>
      </tx>
    </title>
    <plotArea>
      <barChart>
        <barDir val="col"/>
        <grouping val="stacked"/>
        <ser>
          <idx val="0"/>
          <order val="0"/>
          <tx>
            <strRef>
              <f>'Summary'!B9</f>
            </strRef>
          </tx>
          <spPr>
            <a:solidFill xmlns:a="http://schemas.openxmlformats.org/drawingml/2006/main">
              <a:srgbClr val="111111"/>
            </a:solidFill>
            <a:ln xmlns:a="http://schemas.openxmlformats.org/drawingml/2006/main">
              <a:solidFill>
                <a:srgbClr val="111111"/>
              </a:solidFill>
              <a:prstDash val="solid"/>
            </a:ln>
          </spPr>
          <cat>
            <numRef>
              <f>'Summary'!$C$5:$N$5</f>
            </numRef>
          </cat>
          <val>
            <numRef>
              <f>'Summary'!$C$9:$N$9</f>
            </numRef>
          </val>
        </ser>
        <ser>
          <idx val="1"/>
          <order val="1"/>
          <tx>
            <strRef>
              <f>'Summary'!B10</f>
            </strRef>
          </tx>
          <spPr>
            <a:solidFill xmlns:a="http://schemas.openxmlformats.org/drawingml/2006/main">
              <a:srgbClr val="8C8C8C"/>
            </a:solidFill>
            <a:ln xmlns:a="http://schemas.openxmlformats.org/drawingml/2006/main">
              <a:solidFill>
                <a:srgbClr val="8C8C8C"/>
              </a:solidFill>
              <a:prstDash val="solid"/>
            </a:ln>
          </spPr>
          <cat>
            <numRef>
              <f>'Summary'!$C$5:$N$5</f>
            </numRef>
          </cat>
          <val>
            <numRef>
              <f>'Summary'!$C$10:$N$10</f>
            </numRef>
          </val>
        </ser>
        <ser>
          <idx val="2"/>
          <order val="2"/>
          <tx>
            <strRef>
              <f>'Summary'!B12</f>
            </strRef>
          </tx>
          <spPr>
            <a:solidFill xmlns:a="http://schemas.openxmlformats.org/drawingml/2006/main">
              <a:srgbClr val="CC1923"/>
            </a:solidFill>
            <a:ln xmlns:a="http://schemas.openxmlformats.org/drawingml/2006/main">
              <a:solidFill>
                <a:srgbClr val="CC1923"/>
              </a:solidFill>
              <a:prstDash val="solid"/>
            </a:ln>
          </spPr>
          <cat>
            <numRef>
              <f>'Summary'!$C$5:$N$5</f>
            </numRef>
          </cat>
          <val>
            <numRef>
              <f>'Summary'!$C$12:$N$12</f>
            </numRef>
          </val>
        </ser>
        <gapWidth val="60"/>
        <overlap val="10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7</col>
      <colOff>0</colOff>
      <row>16</row>
      <rowOff>0</rowOff>
    </from>
    <ext cx="594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D32"/>
  <sheetViews>
    <sheetView showGridLines="0" workbookViewId="0">
      <selection activeCell="A1" sqref="A1"/>
    </sheetView>
  </sheetViews>
  <sheetFormatPr baseColWidth="8" defaultRowHeight="15"/>
  <cols>
    <col width="2" customWidth="1" min="1" max="1"/>
    <col width="34" customWidth="1" min="2" max="2"/>
    <col width="22" customWidth="1" min="3" max="3"/>
    <col width="62" customWidth="1" min="4" max="4"/>
    <col width="2" customWidth="1" min="5" max="5"/>
  </cols>
  <sheetData>
    <row r="1" ht="28" customHeight="1">
      <c r="B1" s="1" t="inlineStr">
        <is>
          <t>Headcount &amp; Opex Budget</t>
        </is>
      </c>
    </row>
    <row r="2">
      <c r="B2" s="2" t="inlineStr">
        <is>
          <t>Axcell Financial Consulting</t>
        </is>
      </c>
    </row>
    <row r="3">
      <c r="B3" s="3" t="inlineStr">
        <is>
          <t>Plan your people costs, operating expenses and equipment purchases for the next 12 months</t>
        </is>
      </c>
    </row>
    <row r="5">
      <c r="B5" s="4" t="inlineStr">
        <is>
          <t>How to use it (about 10 minutes)</t>
        </is>
      </c>
      <c r="C5" s="5" t="n"/>
      <c r="D5" s="5" t="n"/>
    </row>
    <row r="6" ht="30" customHeight="1">
      <c r="B6" s="6" t="inlineStr">
        <is>
          <t>Step 1</t>
        </is>
      </c>
      <c r="C6" s="7" t="inlineStr">
        <is>
          <t>Fill 'Your settings' below: company name, currency label, the first month of the budget and the month your annual pay rise takes effect. All 12 month columns follow from the start month.</t>
        </is>
      </c>
    </row>
    <row r="7" ht="30" customHeight="1">
      <c r="B7" s="6" t="inlineStr">
        <is>
          <t>Step 2</t>
        </is>
      </c>
      <c r="C7" s="7" t="inlineStr">
        <is>
          <t>On 'Payroll plan', list every role (existing staff and planned hires): department, start month, end month (if the role ends), monthly gross salary, employer on-costs % and annual raise %.</t>
        </is>
      </c>
    </row>
    <row r="8" ht="30" customHeight="1">
      <c r="B8" s="6" t="inlineStr">
        <is>
          <t>Step 3</t>
        </is>
      </c>
      <c r="C8" s="7" t="inlineStr">
        <is>
          <t>On 'SG&amp;A &amp; capex', type your monthly operating expenses line by line (rent, utilities, marketing and so on), then list one-off equipment purchases (capex) with the month you expect to buy them.</t>
        </is>
      </c>
    </row>
    <row r="9" ht="30" customHeight="1">
      <c r="B9" s="6" t="inlineStr">
        <is>
          <t>Step 4</t>
        </is>
      </c>
      <c r="C9" s="7" t="inlineStr">
        <is>
          <t>Read 'Summary': headcount, payroll, SG&amp;A and capex month by month, the annual totals, the peak month and the checks. Fix anything flagged red.</t>
        </is>
      </c>
    </row>
    <row r="10" ht="30" customHeight="1">
      <c r="B10" s="6" t="inlineStr">
        <is>
          <t>Step 5</t>
        </is>
      </c>
      <c r="C10" s="7" t="inlineStr">
        <is>
          <t>Review it monthly: compare actual spend with this budget and update hires that moved or were cancelled.</t>
        </is>
      </c>
    </row>
    <row r="11"/>
    <row r="12">
      <c r="B12" s="4" t="inlineStr">
        <is>
          <t>Colour legend</t>
        </is>
      </c>
      <c r="C12" s="5" t="n"/>
      <c r="D12" s="5" t="n"/>
    </row>
    <row r="13">
      <c r="B13" s="8" t="inlineStr">
        <is>
          <t>1,250</t>
        </is>
      </c>
      <c r="C13" s="9" t="inlineStr">
        <is>
          <t>Input: blue text on light-yellow. Type your own numbers here.</t>
        </is>
      </c>
    </row>
    <row r="14">
      <c r="B14" s="10" t="inlineStr">
        <is>
          <t>1,250</t>
        </is>
      </c>
      <c r="C14" s="9" t="inlineStr">
        <is>
          <t>Formula: black text. Calculated for you, do not overwrite.</t>
        </is>
      </c>
    </row>
    <row r="15">
      <c r="B15" s="10" t="inlineStr">
        <is>
          <t>(1,250)</t>
        </is>
      </c>
      <c r="C15" s="9" t="inlineStr">
        <is>
          <t>Brackets mean a negative number (a loss, an outflow or a shortfall).</t>
        </is>
      </c>
    </row>
    <row r="16" ht="30" customHeight="1">
      <c r="B16" s="11" t="inlineStr">
        <is>
          <t>CHECK</t>
        </is>
      </c>
      <c r="C16" s="7" t="inlineStr">
        <is>
          <t>A red flag means something needs your attention, e.g. an end month before the start month or a capex month outside the budget year.</t>
        </is>
      </c>
    </row>
    <row r="17"/>
    <row r="18">
      <c r="B18" s="4" t="inlineStr">
        <is>
          <t>Your settings</t>
        </is>
      </c>
      <c r="C18" s="5" t="n"/>
      <c r="D18" s="5" t="n"/>
    </row>
    <row r="19">
      <c r="B19" s="12" t="inlineStr">
        <is>
          <t>Company name</t>
        </is>
      </c>
      <c r="C19" s="13" t="inlineStr">
        <is>
          <t>Example Trading Co.</t>
        </is>
      </c>
      <c r="D19" s="14" t="inlineStr">
        <is>
          <t>Shown on every sheet.</t>
        </is>
      </c>
    </row>
    <row r="20" ht="26" customHeight="1">
      <c r="B20" s="12" t="inlineStr">
        <is>
          <t>Currency (label only)</t>
        </is>
      </c>
      <c r="C20" s="13" t="inlineStr">
        <is>
          <t>Your currency</t>
        </is>
      </c>
      <c r="D20" s="14" t="inlineStr">
        <is>
          <t>A label only. No conversion is done; type all amounts in this one currency.</t>
        </is>
      </c>
    </row>
    <row r="21" ht="30" customHeight="1">
      <c r="B21" s="12" t="inlineStr">
        <is>
          <t>Budget start month</t>
        </is>
      </c>
      <c r="C21" s="15" t="n">
        <v>46388</v>
      </c>
      <c r="D21" s="14" t="inlineStr">
        <is>
          <t>First month of the 12-month budget. Any day in the month works; the month is what counts.</t>
        </is>
      </c>
    </row>
    <row r="22" ht="43.5" customHeight="1">
      <c r="B22" s="12" t="inlineStr">
        <is>
          <t>Annual raise takes effect from</t>
        </is>
      </c>
      <c r="C22" s="15" t="n">
        <v>46478</v>
      </c>
      <c r="D22" s="14" t="inlineStr">
        <is>
          <t>Month the annual raise % starts to apply to staff already on payroll before the budget starts. New hires are paid the salary you type all year. Pick a month outside the budget year to show no raise.</t>
        </is>
      </c>
    </row>
    <row r="23"/>
    <row r="24">
      <c r="B24" s="4" t="inlineStr">
        <is>
          <t>Good to know</t>
        </is>
      </c>
      <c r="C24" s="5" t="n"/>
      <c r="D24" s="5" t="n"/>
    </row>
    <row r="25" ht="57" customHeight="1">
      <c r="B25" s="7" t="inlineStr">
        <is>
          <t>• Employer on-costs % is everything you pay on top of gross salary: social insurance or pension contributions, medical insurance, allowances you do not include in salary, visa and permit costs spread monthly, end-of-service provisions, and so on. Rules differ by country and by employee, so type the % that applies to each role. Check the current rates with your social insurance authority or payroll provider. The 12% in the example is made up.</t>
        </is>
      </c>
    </row>
    <row r="26" ht="30" customHeight="1">
      <c r="B26" s="7" t="inlineStr">
        <is>
          <t>• A role counts for a whole month in its start month and its end month (no part-month calculation). Leave start blank for staff already employed before the budget starts, and end blank if the role continues.</t>
        </is>
      </c>
    </row>
    <row r="27" ht="30" customHeight="1">
      <c r="B27" s="7" t="inlineStr">
        <is>
          <t>• Headcount counts roles active in the month, whatever the salary. One row = one person; for two identical hires use two rows.</t>
        </is>
      </c>
    </row>
    <row r="28" ht="30" customHeight="1">
      <c r="B28" s="7" t="inlineStr">
        <is>
          <t>• Do not insert or delete rows or columns. There are 25 role rows, 16 SG&amp;A lines and 10 capex rows; blank rows are ignored. To start clean, delete the yellow example cells.</t>
        </is>
      </c>
    </row>
    <row r="29" ht="30" customHeight="1">
      <c r="B29" s="7" t="inlineStr">
        <is>
          <t>• Capex is shown as cash spend in its month. Depreciation is not included: use the Axcell Fixed Assets &amp; Depreciation template for that.</t>
        </is>
      </c>
    </row>
    <row r="30"/>
    <row r="31">
      <c r="B31" s="16" t="inlineStr">
        <is>
          <t>Illustrative tool for decision support, not financial, tax or legal advice. The example figures are made up for illustration.</t>
        </is>
      </c>
    </row>
    <row r="32" ht="43.5" customHeight="1">
      <c r="B32" s="17" t="inlineStr">
        <is>
          <t>axcellservice.com · Free template · Book a free 30-minute consultation: axcellservice.com/contact</t>
        </is>
      </c>
    </row>
  </sheetData>
  <mergeCells count="15">
    <mergeCell ref="B28:D28"/>
    <mergeCell ref="C6:D6"/>
    <mergeCell ref="C10:D10"/>
    <mergeCell ref="C7:D7"/>
    <mergeCell ref="C16:D16"/>
    <mergeCell ref="C15:D15"/>
    <mergeCell ref="B31:D31"/>
    <mergeCell ref="B26:D26"/>
    <mergeCell ref="B27:D27"/>
    <mergeCell ref="C14:D14"/>
    <mergeCell ref="C13:D13"/>
    <mergeCell ref="C9:D9"/>
    <mergeCell ref="B29:D29"/>
    <mergeCell ref="B25:D25"/>
    <mergeCell ref="C8:D8"/>
  </mergeCells>
  <dataValidations count="2">
    <dataValidation sqref="C21 C22" showDropDown="0" showInputMessage="0" showErrorMessage="1" allowBlank="0" errorTitle="Date needed" error="Enter a date, e.g. 01/01/2027. Only the month and year are used." type="date" operator="greaterThan">
      <formula1>36526</formula1>
    </dataValidation>
    <dataValidation sqref="C21 C22" showDropDown="0" showInputMessage="0" showErrorMessage="1" allowBlank="0" errorTitle="Date needed" error="Enter a date, e.g. 01/01/2027. Only the month and year are used." type="date" operator="greaterThan">
      <formula1>36526</formula1>
    </dataValidation>
  </dataValidations>
  <printOptions horizontalCentered="1"/>
  <pageMargins left="0.4" right="0.4" top="1" bottom="1" header="0.5" footer="0.5"/>
  <pageSetup orientation="portrait" paperSize="9" fitToHeight="0" fitToWidth="1"/>
  <headerFooter>
    <oddHeader/>
    <oddFooter>&amp;L&amp;8 Axcell Financial Consulting · axcellservice.com · Free template&amp;R&amp;8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B1:O35"/>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44" customWidth="1" min="2" max="2"/>
    <col width="10.5" customWidth="1" min="3" max="3"/>
    <col width="10.5" customWidth="1" min="4" max="4"/>
    <col width="10.5" customWidth="1" min="5" max="5"/>
    <col width="10.5" customWidth="1" min="6" max="6"/>
    <col width="10.5" customWidth="1" min="7" max="7"/>
    <col width="10.5" customWidth="1" min="8" max="8"/>
    <col width="10.5" customWidth="1" min="9" max="9"/>
    <col width="10.5" customWidth="1" min="10" max="10"/>
    <col width="10.5" customWidth="1" min="11" max="11"/>
    <col width="10.5" customWidth="1" min="12" max="12"/>
    <col width="10.5" customWidth="1" min="13" max="13"/>
    <col width="10.5" customWidth="1" min="14" max="14"/>
    <col width="14" customWidth="1" min="15" max="15"/>
  </cols>
  <sheetData>
    <row r="1" ht="26" customHeight="1">
      <c r="B1" s="18" t="inlineStr">
        <is>
          <t>Budget summary</t>
        </is>
      </c>
    </row>
    <row r="2">
      <c r="B2" s="19" t="str">
        <f>"Axcell Financial Consulting · "&amp;'Start here'!$C$19&amp;" · all amounts in "&amp;'Start here'!$C$20</f>
        <v>Axcell Financial Consulting · Example Trading Co. · all amounts in Your currency</v>
      </c>
    </row>
    <row r="3">
      <c r="B3" s="20" t="str">
        <f>IF(COUNTIF(D29:D32,"OK")=4,"Status: all checks OK.","Status: "&amp;(4-COUNTIF(D29:D32,"OK"))&amp;" check(s) need attention. See CHECKS below.")</f>
        <v>Status: all checks OK.</v>
      </c>
    </row>
    <row r="5">
      <c r="B5" s="21" t="inlineStr">
        <is>
          <t>Month</t>
        </is>
      </c>
      <c r="C5" s="22">
        <f>'Payroll plan'!I$7</f>
        <v>46388.0</v>
      </c>
      <c r="D5" s="22">
        <f>'Payroll plan'!J$7</f>
        <v>46419.0</v>
      </c>
      <c r="E5" s="22">
        <f>'Payroll plan'!K$7</f>
        <v>46447.0</v>
      </c>
      <c r="F5" s="22">
        <f>'Payroll plan'!L$7</f>
        <v>46478.0</v>
      </c>
      <c r="G5" s="22">
        <f>'Payroll plan'!M$7</f>
        <v>46508.0</v>
      </c>
      <c r="H5" s="22">
        <f>'Payroll plan'!N$7</f>
        <v>46539.0</v>
      </c>
      <c r="I5" s="22">
        <f>'Payroll plan'!O$7</f>
        <v>46569.0</v>
      </c>
      <c r="J5" s="22">
        <f>'Payroll plan'!P$7</f>
        <v>46600.0</v>
      </c>
      <c r="K5" s="22">
        <f>'Payroll plan'!Q$7</f>
        <v>46631.0</v>
      </c>
      <c r="L5" s="22">
        <f>'Payroll plan'!R$7</f>
        <v>46661.0</v>
      </c>
      <c r="M5" s="22">
        <f>'Payroll plan'!S$7</f>
        <v>46692.0</v>
      </c>
      <c r="N5" s="22">
        <f>'Payroll plan'!T$7</f>
        <v>46722.0</v>
      </c>
      <c r="O5" s="21" t="inlineStr">
        <is>
          <t>Year total</t>
        </is>
      </c>
    </row>
    <row r="6">
      <c r="B6" s="23" t="inlineStr">
        <is>
          <t>Headcount (active roles; year = average)</t>
        </is>
      </c>
      <c r="C6" s="24">
        <f>'Payroll plan'!I36</f>
        <v>8</v>
      </c>
      <c r="D6" s="24">
        <f>'Payroll plan'!J36</f>
        <v>8</v>
      </c>
      <c r="E6" s="24">
        <f>'Payroll plan'!K36</f>
        <v>9</v>
      </c>
      <c r="F6" s="24">
        <f>'Payroll plan'!L36</f>
        <v>9</v>
      </c>
      <c r="G6" s="24">
        <f>'Payroll plan'!M36</f>
        <v>9</v>
      </c>
      <c r="H6" s="24">
        <f>'Payroll plan'!N36</f>
        <v>9</v>
      </c>
      <c r="I6" s="24">
        <f>'Payroll plan'!O36</f>
        <v>9</v>
      </c>
      <c r="J6" s="24">
        <f>'Payroll plan'!P36</f>
        <v>9</v>
      </c>
      <c r="K6" s="24">
        <f>'Payroll plan'!Q36</f>
        <v>9</v>
      </c>
      <c r="L6" s="24">
        <f>'Payroll plan'!R36</f>
        <v>9</v>
      </c>
      <c r="M6" s="24">
        <f>'Payroll plan'!S36</f>
        <v>9</v>
      </c>
      <c r="N6" s="24">
        <f>'Payroll plan'!T36</f>
        <v>9</v>
      </c>
      <c r="O6" s="25">
        <f>AVERAGE(C6:N6)</f>
        <v>8.83333333333333</v>
      </c>
    </row>
    <row r="7">
      <c r="B7" s="23" t="inlineStr">
        <is>
          <t>Gross salaries</t>
        </is>
      </c>
      <c r="C7" s="26">
        <f>'Payroll plan'!I33</f>
        <v>120000</v>
      </c>
      <c r="D7" s="26">
        <f>'Payroll plan'!J33</f>
        <v>120000</v>
      </c>
      <c r="E7" s="26">
        <f>'Payroll plan'!K33</f>
        <v>130000</v>
      </c>
      <c r="F7" s="26">
        <f>'Payroll plan'!L33</f>
        <v>136000</v>
      </c>
      <c r="G7" s="26">
        <f>'Payroll plan'!M33</f>
        <v>136000</v>
      </c>
      <c r="H7" s="26">
        <f>'Payroll plan'!N33</f>
        <v>136000</v>
      </c>
      <c r="I7" s="26">
        <f>'Payroll plan'!O33</f>
        <v>140275</v>
      </c>
      <c r="J7" s="26">
        <f>'Payroll plan'!P33</f>
        <v>140275</v>
      </c>
      <c r="K7" s="26">
        <f>'Payroll plan'!Q33</f>
        <v>140275</v>
      </c>
      <c r="L7" s="26">
        <f>'Payroll plan'!R33</f>
        <v>140275</v>
      </c>
      <c r="M7" s="26">
        <f>'Payroll plan'!S33</f>
        <v>140275</v>
      </c>
      <c r="N7" s="26">
        <f>'Payroll plan'!T33</f>
        <v>140275</v>
      </c>
      <c r="O7" s="26">
        <f>SUM(C7:N7)</f>
        <v>1619650</v>
      </c>
    </row>
    <row r="8">
      <c r="B8" s="23" t="inlineStr">
        <is>
          <t>Employer on-costs</t>
        </is>
      </c>
      <c r="C8" s="26">
        <f>'Payroll plan'!I34</f>
        <v>14400</v>
      </c>
      <c r="D8" s="26">
        <f>'Payroll plan'!J34</f>
        <v>14400</v>
      </c>
      <c r="E8" s="26">
        <f>'Payroll plan'!K34</f>
        <v>15600</v>
      </c>
      <c r="F8" s="26">
        <f>'Payroll plan'!L34</f>
        <v>16320</v>
      </c>
      <c r="G8" s="26">
        <f>'Payroll plan'!M34</f>
        <v>16320</v>
      </c>
      <c r="H8" s="26">
        <f>'Payroll plan'!N34</f>
        <v>16320</v>
      </c>
      <c r="I8" s="26">
        <f>'Payroll plan'!O34</f>
        <v>16833</v>
      </c>
      <c r="J8" s="26">
        <f>'Payroll plan'!P34</f>
        <v>16833</v>
      </c>
      <c r="K8" s="26">
        <f>'Payroll plan'!Q34</f>
        <v>16833</v>
      </c>
      <c r="L8" s="26">
        <f>'Payroll plan'!R34</f>
        <v>16833</v>
      </c>
      <c r="M8" s="26">
        <f>'Payroll plan'!S34</f>
        <v>16833</v>
      </c>
      <c r="N8" s="26">
        <f>'Payroll plan'!T34</f>
        <v>16833</v>
      </c>
      <c r="O8" s="26">
        <f>SUM(C8:N8)</f>
        <v>194358</v>
      </c>
    </row>
    <row r="9">
      <c r="B9" s="27" t="inlineStr">
        <is>
          <t>Total payroll cost</t>
        </is>
      </c>
      <c r="C9" s="28">
        <f>C7+C8</f>
        <v>134400</v>
      </c>
      <c r="D9" s="28">
        <f>D7+D8</f>
        <v>134400</v>
      </c>
      <c r="E9" s="28">
        <f>E7+E8</f>
        <v>145600</v>
      </c>
      <c r="F9" s="28">
        <f>F7+F8</f>
        <v>152320</v>
      </c>
      <c r="G9" s="28">
        <f>G7+G8</f>
        <v>152320</v>
      </c>
      <c r="H9" s="28">
        <f>H7+H8</f>
        <v>152320</v>
      </c>
      <c r="I9" s="28">
        <f>I7+I8</f>
        <v>157108</v>
      </c>
      <c r="J9" s="28">
        <f>J7+J8</f>
        <v>157108</v>
      </c>
      <c r="K9" s="28">
        <f>K7+K8</f>
        <v>157108</v>
      </c>
      <c r="L9" s="28">
        <f>L7+L8</f>
        <v>157108</v>
      </c>
      <c r="M9" s="28">
        <f>M7+M8</f>
        <v>157108</v>
      </c>
      <c r="N9" s="28">
        <f>N7+N8</f>
        <v>157108</v>
      </c>
      <c r="O9" s="28">
        <f>SUM(C9:N9)</f>
        <v>1814008</v>
      </c>
    </row>
    <row r="10">
      <c r="B10" s="23" t="inlineStr">
        <is>
          <t>SG&amp;A expenses</t>
        </is>
      </c>
      <c r="C10" s="26">
        <f>'SG&amp;A &amp; capex'!D23</f>
        <v>39400</v>
      </c>
      <c r="D10" s="26">
        <f>'SG&amp;A &amp; capex'!E23</f>
        <v>24400</v>
      </c>
      <c r="E10" s="26">
        <f>'SG&amp;A &amp; capex'!F23</f>
        <v>57400</v>
      </c>
      <c r="F10" s="26">
        <f>'SG&amp;A &amp; capex'!G23</f>
        <v>24400</v>
      </c>
      <c r="G10" s="26">
        <f>'SG&amp;A &amp; capex'!H23</f>
        <v>24400</v>
      </c>
      <c r="H10" s="26">
        <f>'SG&amp;A &amp; capex'!I23</f>
        <v>29400</v>
      </c>
      <c r="I10" s="26">
        <f>'SG&amp;A &amp; capex'!J23</f>
        <v>24400</v>
      </c>
      <c r="J10" s="26">
        <f>'SG&amp;A &amp; capex'!K23</f>
        <v>24400</v>
      </c>
      <c r="K10" s="26">
        <f>'SG&amp;A &amp; capex'!L23</f>
        <v>39400</v>
      </c>
      <c r="L10" s="26">
        <f>'SG&amp;A &amp; capex'!M23</f>
        <v>24400</v>
      </c>
      <c r="M10" s="26">
        <f>'SG&amp;A &amp; capex'!N23</f>
        <v>24400</v>
      </c>
      <c r="N10" s="26">
        <f>'SG&amp;A &amp; capex'!O23</f>
        <v>24400</v>
      </c>
      <c r="O10" s="26">
        <f>SUM(C10:N10)</f>
        <v>360800</v>
      </c>
    </row>
    <row r="11">
      <c r="B11" s="27" t="inlineStr">
        <is>
          <t>Total operating expenses (payroll + SG&amp;A)</t>
        </is>
      </c>
      <c r="C11" s="28">
        <f>C9+C10</f>
        <v>173800</v>
      </c>
      <c r="D11" s="28">
        <f>D9+D10</f>
        <v>158800</v>
      </c>
      <c r="E11" s="28">
        <f>E9+E10</f>
        <v>203000</v>
      </c>
      <c r="F11" s="28">
        <f>F9+F10</f>
        <v>176720</v>
      </c>
      <c r="G11" s="28">
        <f>G9+G10</f>
        <v>176720</v>
      </c>
      <c r="H11" s="28">
        <f>H9+H10</f>
        <v>181720</v>
      </c>
      <c r="I11" s="28">
        <f>I9+I10</f>
        <v>181508</v>
      </c>
      <c r="J11" s="28">
        <f>J9+J10</f>
        <v>181508</v>
      </c>
      <c r="K11" s="28">
        <f>K9+K10</f>
        <v>196508</v>
      </c>
      <c r="L11" s="28">
        <f>L9+L10</f>
        <v>181508</v>
      </c>
      <c r="M11" s="28">
        <f>M9+M10</f>
        <v>181508</v>
      </c>
      <c r="N11" s="28">
        <f>N9+N10</f>
        <v>181508</v>
      </c>
      <c r="O11" s="28">
        <f>SUM(C11:N11)</f>
        <v>2174808</v>
      </c>
    </row>
    <row r="12">
      <c r="B12" s="23" t="inlineStr">
        <is>
          <t>Capex (one-off purchases)</t>
        </is>
      </c>
      <c r="C12" s="26">
        <f>'SG&amp;A &amp; capex'!D37</f>
        <v>0</v>
      </c>
      <c r="D12" s="26">
        <f>'SG&amp;A &amp; capex'!E37</f>
        <v>0</v>
      </c>
      <c r="E12" s="26">
        <f>'SG&amp;A &amp; capex'!F37</f>
        <v>20000</v>
      </c>
      <c r="F12" s="26">
        <f>'SG&amp;A &amp; capex'!G37</f>
        <v>0</v>
      </c>
      <c r="G12" s="26">
        <f>'SG&amp;A &amp; capex'!H37</f>
        <v>20000</v>
      </c>
      <c r="H12" s="26">
        <f>'SG&amp;A &amp; capex'!I37</f>
        <v>0</v>
      </c>
      <c r="I12" s="26">
        <f>'SG&amp;A &amp; capex'!J37</f>
        <v>0</v>
      </c>
      <c r="J12" s="26">
        <f>'SG&amp;A &amp; capex'!K37</f>
        <v>0</v>
      </c>
      <c r="K12" s="26">
        <f>'SG&amp;A &amp; capex'!L37</f>
        <v>95000</v>
      </c>
      <c r="L12" s="26">
        <f>'SG&amp;A &amp; capex'!M37</f>
        <v>0</v>
      </c>
      <c r="M12" s="26">
        <f>'SG&amp;A &amp; capex'!N37</f>
        <v>0</v>
      </c>
      <c r="N12" s="26">
        <f>'SG&amp;A &amp; capex'!O37</f>
        <v>0</v>
      </c>
      <c r="O12" s="26">
        <f>SUM(C12:N12)</f>
        <v>135000</v>
      </c>
    </row>
    <row r="13">
      <c r="B13" s="27" t="inlineStr">
        <is>
          <t>Total spend (opex + capex)</t>
        </is>
      </c>
      <c r="C13" s="28">
        <f>C11+C12</f>
        <v>173800</v>
      </c>
      <c r="D13" s="28">
        <f>D11+D12</f>
        <v>158800</v>
      </c>
      <c r="E13" s="28">
        <f>E11+E12</f>
        <v>223000</v>
      </c>
      <c r="F13" s="28">
        <f>F11+F12</f>
        <v>176720</v>
      </c>
      <c r="G13" s="28">
        <f>G11+G12</f>
        <v>196720</v>
      </c>
      <c r="H13" s="28">
        <f>H11+H12</f>
        <v>181720</v>
      </c>
      <c r="I13" s="28">
        <f>I11+I12</f>
        <v>181508</v>
      </c>
      <c r="J13" s="28">
        <f>J11+J12</f>
        <v>181508</v>
      </c>
      <c r="K13" s="28">
        <f>K11+K12</f>
        <v>291508</v>
      </c>
      <c r="L13" s="28">
        <f>L11+L12</f>
        <v>181508</v>
      </c>
      <c r="M13" s="28">
        <f>M11+M12</f>
        <v>181508</v>
      </c>
      <c r="N13" s="28">
        <f>N11+N12</f>
        <v>181508</v>
      </c>
      <c r="O13" s="28">
        <f>SUM(C13:N13)</f>
        <v>2309808</v>
      </c>
    </row>
    <row r="14">
      <c r="B14" s="29" t="inlineStr">
        <is>
          <t>Cumulative spend</t>
        </is>
      </c>
      <c r="C14" s="30">
        <f>SUM($C13:C13)</f>
        <v>173800</v>
      </c>
      <c r="D14" s="30">
        <f>SUM($C13:D13)</f>
        <v>332600</v>
      </c>
      <c r="E14" s="30">
        <f>SUM($C13:E13)</f>
        <v>555600</v>
      </c>
      <c r="F14" s="30">
        <f>SUM($C13:F13)</f>
        <v>732320</v>
      </c>
      <c r="G14" s="30">
        <f>SUM($C13:G13)</f>
        <v>929040</v>
      </c>
      <c r="H14" s="30">
        <f>SUM($C13:H13)</f>
        <v>1110760</v>
      </c>
      <c r="I14" s="30">
        <f>SUM($C13:I13)</f>
        <v>1292268</v>
      </c>
      <c r="J14" s="30">
        <f>SUM($C13:J13)</f>
        <v>1473776</v>
      </c>
      <c r="K14" s="30">
        <f>SUM($C13:K13)</f>
        <v>1765284</v>
      </c>
      <c r="L14" s="30">
        <f>SUM($C13:L13)</f>
        <v>1946792</v>
      </c>
      <c r="M14" s="30">
        <f>SUM($C13:M13)</f>
        <v>2128300</v>
      </c>
      <c r="N14" s="30">
        <f>SUM($C13:N13)</f>
        <v>2309808</v>
      </c>
      <c r="O14" s="30">
        <f>N14</f>
        <v>2309808</v>
      </c>
    </row>
    <row r="15">
      <c r="B15" s="29" t="inlineStr">
        <is>
          <t>Payroll as % of operating expenses</t>
        </is>
      </c>
      <c r="C15" s="31">
        <f>IF(C11=0,0,C9/C11)</f>
        <v>0.773302646720368</v>
      </c>
      <c r="D15" s="31">
        <f>IF(D11=0,0,D9/D11)</f>
        <v>0.846347607052897</v>
      </c>
      <c r="E15" s="31">
        <f>IF(E11=0,0,E9/E11)</f>
        <v>0.717241379310345</v>
      </c>
      <c r="F15" s="31">
        <f>IF(F11=0,0,F9/F11)</f>
        <v>0.861928474422816</v>
      </c>
      <c r="G15" s="31">
        <f>IF(G11=0,0,G9/G11)</f>
        <v>0.861928474422816</v>
      </c>
      <c r="H15" s="31">
        <f>IF(H11=0,0,H9/H11)</f>
        <v>0.838212634822804</v>
      </c>
      <c r="I15" s="31">
        <f>IF(I11=0,0,I9/I11)</f>
        <v>0.86557066355202</v>
      </c>
      <c r="J15" s="31">
        <f>IF(J11=0,0,J9/J11)</f>
        <v>0.86557066355202</v>
      </c>
      <c r="K15" s="31">
        <f>IF(K11=0,0,K9/K11)</f>
        <v>0.799499257027704</v>
      </c>
      <c r="L15" s="31">
        <f>IF(L11=0,0,L9/L11)</f>
        <v>0.86557066355202</v>
      </c>
      <c r="M15" s="31">
        <f>IF(M11=0,0,M9/M11)</f>
        <v>0.86557066355202</v>
      </c>
      <c r="N15" s="31">
        <f>IF(N11=0,0,N9/N11)</f>
        <v>0.86557066355202</v>
      </c>
      <c r="O15" s="31">
        <f>IF(O11=0,0,O9/O11)</f>
        <v>0.834100297589488</v>
      </c>
    </row>
    <row r="17">
      <c r="B17" s="4" t="inlineStr">
        <is>
          <t>KEY FIGURES FOR THE YEAR</t>
        </is>
      </c>
      <c r="C17" s="5" t="n"/>
      <c r="D17" s="5" t="n"/>
      <c r="E17" s="5" t="n"/>
      <c r="F17" s="5" t="n"/>
    </row>
    <row r="18">
      <c r="B18" s="23" t="inlineStr">
        <is>
          <t>Total operating expenses</t>
        </is>
      </c>
      <c r="C18" s="32" t="n"/>
      <c r="D18" s="33">
        <f>O11</f>
        <v>2174808</v>
      </c>
      <c r="E18" s="32" t="n"/>
      <c r="F18" s="32" t="n"/>
    </row>
    <row r="19">
      <c r="B19" s="23" t="inlineStr">
        <is>
          <t>Total payroll cost</t>
        </is>
      </c>
      <c r="C19" s="32" t="n"/>
      <c r="D19" s="33">
        <f>O9</f>
        <v>1814008</v>
      </c>
      <c r="E19" s="32" t="n"/>
      <c r="F19" s="32" t="n"/>
    </row>
    <row r="20">
      <c r="B20" s="23" t="inlineStr">
        <is>
          <t>Average monthly operating expenses</t>
        </is>
      </c>
      <c r="C20" s="32" t="n"/>
      <c r="D20" s="33">
        <f>O11/12</f>
        <v>181234</v>
      </c>
      <c r="E20" s="32" t="n"/>
      <c r="F20" s="32" t="n"/>
    </row>
    <row r="21">
      <c r="B21" s="23" t="inlineStr">
        <is>
          <t>Total capex</t>
        </is>
      </c>
      <c r="C21" s="32" t="n"/>
      <c r="D21" s="33">
        <f>O12</f>
        <v>135000</v>
      </c>
      <c r="E21" s="32" t="n"/>
      <c r="F21" s="32" t="n"/>
    </row>
    <row r="22">
      <c r="B22" s="23" t="inlineStr">
        <is>
          <t>Total spend (opex + capex)</t>
        </is>
      </c>
      <c r="C22" s="32" t="n"/>
      <c r="D22" s="33">
        <f>O13</f>
        <v>2309808</v>
      </c>
      <c r="E22" s="32" t="n"/>
      <c r="F22" s="32" t="n"/>
    </row>
    <row r="23">
      <c r="B23" s="23" t="inlineStr">
        <is>
          <t>Highest monthly spend</t>
        </is>
      </c>
      <c r="C23" s="32" t="n"/>
      <c r="D23" s="33">
        <f>MAX(C13:N13)</f>
        <v>291508</v>
      </c>
      <c r="E23" s="32" t="n"/>
      <c r="F23" s="32" t="n"/>
    </row>
    <row r="24">
      <c r="B24" s="23" t="inlineStr">
        <is>
          <t>Month of highest spend</t>
        </is>
      </c>
      <c r="C24" s="32" t="n"/>
      <c r="D24" s="34">
        <f>INDEX($C$5:$N$5,MATCH(MAX(C13:N13),C13:N13,0))</f>
        <v>46631.0</v>
      </c>
      <c r="E24" s="32" t="n"/>
      <c r="F24" s="32" t="n"/>
    </row>
    <row r="25">
      <c r="B25" s="23" t="inlineStr">
        <is>
          <t>Headcount: first month → last month</t>
        </is>
      </c>
      <c r="C25" s="32" t="n"/>
      <c r="D25" s="35" t="str">
        <f>C6&amp;" → "&amp;N6</f>
        <v>8 → 9</v>
      </c>
      <c r="E25" s="32" t="n"/>
      <c r="F25" s="32" t="n"/>
    </row>
    <row r="26">
      <c r="B26" s="23" t="inlineStr">
        <is>
          <t>New hires / leavers in the year</t>
        </is>
      </c>
      <c r="C26" s="32" t="n"/>
      <c r="D26" s="35" t="str">
        <f>'Payroll plan'!D41&amp;" / "&amp;'Payroll plan'!D42</f>
        <v>2 / 1</v>
      </c>
      <c r="E26" s="32" t="n"/>
      <c r="F26" s="32" t="n"/>
    </row>
    <row r="28">
      <c r="B28" s="4" t="inlineStr">
        <is>
          <t>CHECKS</t>
        </is>
      </c>
      <c r="C28" s="5" t="n"/>
      <c r="D28" s="5" t="n"/>
      <c r="E28" s="5" t="n"/>
      <c r="F28" s="5" t="n"/>
    </row>
    <row r="29">
      <c r="B29" s="23" t="inlineStr">
        <is>
          <t>Payroll in summary = 'Payroll plan' total</t>
        </is>
      </c>
      <c r="C29" s="32" t="n"/>
      <c r="D29" s="35" t="str">
        <f>IF(AND(ROUND(O9-'Payroll plan'!W35,2)=0,ROUND(O9-'Payroll plan'!U35,2)=0),"OK","ERROR")</f>
        <v>OK</v>
      </c>
      <c r="E29" s="32" t="n"/>
      <c r="F29" s="32" t="n"/>
    </row>
    <row r="30">
      <c r="B30" s="23" t="inlineStr">
        <is>
          <t>Role rows needing a check</t>
        </is>
      </c>
      <c r="C30" s="32" t="n"/>
      <c r="D30" s="35" t="str">
        <f>IF('Payroll plan'!D43=0,"OK",'Payroll plan'!D43&amp;" row(s): see Payroll plan")</f>
        <v>OK</v>
      </c>
      <c r="E30" s="32" t="n"/>
      <c r="F30" s="32" t="n"/>
    </row>
    <row r="31">
      <c r="B31" s="23" t="inlineStr">
        <is>
          <t>Capex rows needing a check</t>
        </is>
      </c>
      <c r="C31" s="32" t="n"/>
      <c r="D31" s="35" t="str">
        <f>IF(COUNTIF('SG&amp;A &amp; capex'!Q27:Q36,"CHECK*")=0,"OK",COUNTIF('SG&amp;A &amp; capex'!Q27:Q36,"CHECK*")&amp;" row(s): see SG&amp;A &amp; capex")</f>
        <v>OK</v>
      </c>
      <c r="E31" s="32" t="n"/>
      <c r="F31" s="32" t="n"/>
    </row>
    <row r="32">
      <c r="B32" s="23" t="inlineStr">
        <is>
          <t>Capex entered = capex counted in the year</t>
        </is>
      </c>
      <c r="C32" s="32" t="n"/>
      <c r="D32" s="35" t="str">
        <f>IF(ROUND(SUM('SG&amp;A &amp; capex'!P27:P36)-O12,2)=0,"OK","Some capex is outside the budget year")</f>
        <v>OK</v>
      </c>
      <c r="E32" s="32" t="n"/>
      <c r="F32" s="32" t="n"/>
    </row>
    <row r="34">
      <c r="B34" s="16" t="inlineStr">
        <is>
          <t>Example figures are made up for illustration. Not financial, tax or legal advice.</t>
        </is>
      </c>
    </row>
    <row r="35">
      <c r="B35" s="17" t="inlineStr">
        <is>
          <t>axcellservice.com · Free template · Book a free 30-minute consultation: axcellservice.com/contact</t>
        </is>
      </c>
    </row>
  </sheetData>
  <mergeCells count="13">
    <mergeCell ref="D25:E25"/>
    <mergeCell ref="D20:E20"/>
    <mergeCell ref="D29:F29"/>
    <mergeCell ref="D24:E24"/>
    <mergeCell ref="D19:E19"/>
    <mergeCell ref="D31:F31"/>
    <mergeCell ref="D32:F32"/>
    <mergeCell ref="D23:E23"/>
    <mergeCell ref="D22:E22"/>
    <mergeCell ref="D18:E18"/>
    <mergeCell ref="D30:F30"/>
    <mergeCell ref="D26:E26"/>
    <mergeCell ref="D21:E21"/>
  </mergeCells>
  <conditionalFormatting sqref="D29:D32">
    <cfRule type="cellIs" priority="1" operator="notEqual" dxfId="0">
      <formula>"OK"</formula>
    </cfRule>
    <cfRule type="cellIs" priority="2" operator="equal" dxfId="1">
      <formula>"OK"</formula>
    </cfRule>
  </conditionalFormatting>
  <conditionalFormatting sqref="B3">
    <cfRule type="expression" priority="3" dxfId="2">
      <formula>COUNTIF(D29:D32,"OK")&lt;4</formula>
    </cfRule>
  </conditionalFormatting>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B1:X46"/>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2" customWidth="1" min="1" max="1"/>
    <col width="28" customWidth="1" min="2" max="2"/>
    <col width="16" customWidth="1" min="3" max="3"/>
    <col width="11" customWidth="1" min="4" max="4"/>
    <col width="11" customWidth="1" min="5" max="5"/>
    <col width="12" customWidth="1" min="6" max="6"/>
    <col width="10" customWidth="1" min="7" max="7"/>
    <col width="10" customWidth="1" min="8" max="8"/>
    <col width="10.5" customWidth="1" min="9" max="9"/>
    <col width="10.5" customWidth="1" min="10" max="10"/>
    <col width="10.5" customWidth="1" min="11" max="11"/>
    <col width="10.5" customWidth="1" min="12" max="12"/>
    <col width="10.5" customWidth="1" min="13" max="13"/>
    <col width="10.5" customWidth="1" min="14" max="14"/>
    <col width="10.5" customWidth="1" min="15" max="15"/>
    <col width="10.5" customWidth="1" min="16" max="16"/>
    <col width="10.5" customWidth="1" min="17" max="17"/>
    <col width="10.5" customWidth="1" min="18" max="18"/>
    <col width="10.5" customWidth="1" min="19" max="19"/>
    <col width="10.5" customWidth="1" min="20" max="20"/>
    <col width="13" customWidth="1" min="21" max="21"/>
    <col width="13" customWidth="1" min="22" max="22"/>
    <col width="13" customWidth="1" min="23" max="23"/>
    <col width="20" customWidth="1" min="24" max="24"/>
  </cols>
  <sheetData>
    <row r="1" ht="26" customHeight="1">
      <c r="B1" s="18" t="inlineStr">
        <is>
          <t>Payroll plan</t>
        </is>
      </c>
    </row>
    <row r="2">
      <c r="B2" s="19" t="str">
        <f>"Axcell Financial Consulting · "&amp;'Start here'!$C$19&amp;" · all amounts in "&amp;'Start here'!$C$20</f>
        <v>Axcell Financial Consulting · Example Trading Co. · all amounts in Your currency</v>
      </c>
    </row>
    <row r="4">
      <c r="B4" s="36" t="inlineStr">
        <is>
          <t>Budget period</t>
        </is>
      </c>
      <c r="C4" s="37">
        <f>DATE(YEAR('Start here'!$C$21),MONTH('Start here'!$C$21),1)</f>
        <v>46388.0</v>
      </c>
      <c r="D4" s="38" t="inlineStr">
        <is>
          <t>to</t>
        </is>
      </c>
      <c r="E4" s="37">
        <f>EDATE(C4,11)</f>
        <v>46722.0</v>
      </c>
      <c r="G4" s="16" t="inlineStr">
        <is>
          <t>Settings come from the 'Start here' sheet. Month cells show gross salary paid in that month.</t>
        </is>
      </c>
    </row>
    <row r="5">
      <c r="B5" s="36" t="inlineStr">
        <is>
          <t>Raise effective from</t>
        </is>
      </c>
      <c r="C5" s="37">
        <f>DATE(YEAR('Start here'!$C$22),MONTH('Start here'!$C$22),1)</f>
        <v>46478.0</v>
      </c>
      <c r="G5" s="16" t="inlineStr">
        <is>
          <t>Raise applies only to staff employed before the budget starts (start month blank or earlier).</t>
        </is>
      </c>
    </row>
    <row r="7" ht="44" customHeight="1">
      <c r="B7" s="21" t="inlineStr">
        <is>
          <t>Role / position</t>
        </is>
      </c>
      <c r="C7" s="21" t="inlineStr">
        <is>
          <t>Department</t>
        </is>
      </c>
      <c r="D7" s="21" t="inlineStr">
        <is>
          <t>Start month
(blank = already employed)</t>
        </is>
      </c>
      <c r="E7" s="21" t="inlineStr">
        <is>
          <t>End month
(blank = continues)</t>
        </is>
      </c>
      <c r="F7" s="21" t="inlineStr">
        <is>
          <t>Monthly gross salary</t>
        </is>
      </c>
      <c r="G7" s="21" t="inlineStr">
        <is>
          <t>Employer on-costs %</t>
        </is>
      </c>
      <c r="H7" s="21" t="inlineStr">
        <is>
          <t>Annual raise %</t>
        </is>
      </c>
      <c r="I7" s="22">
        <f>EDATE($C$4,0)</f>
        <v>46388.0</v>
      </c>
      <c r="J7" s="22">
        <f>EDATE($C$4,1)</f>
        <v>46419.0</v>
      </c>
      <c r="K7" s="22">
        <f>EDATE($C$4,2)</f>
        <v>46447.0</v>
      </c>
      <c r="L7" s="22">
        <f>EDATE($C$4,3)</f>
        <v>46478.0</v>
      </c>
      <c r="M7" s="22">
        <f>EDATE($C$4,4)</f>
        <v>46508.0</v>
      </c>
      <c r="N7" s="22">
        <f>EDATE($C$4,5)</f>
        <v>46539.0</v>
      </c>
      <c r="O7" s="22">
        <f>EDATE($C$4,6)</f>
        <v>46569.0</v>
      </c>
      <c r="P7" s="22">
        <f>EDATE($C$4,7)</f>
        <v>46600.0</v>
      </c>
      <c r="Q7" s="22">
        <f>EDATE($C$4,8)</f>
        <v>46631.0</v>
      </c>
      <c r="R7" s="22">
        <f>EDATE($C$4,9)</f>
        <v>46661.0</v>
      </c>
      <c r="S7" s="22">
        <f>EDATE($C$4,10)</f>
        <v>46692.0</v>
      </c>
      <c r="T7" s="22">
        <f>EDATE($C$4,11)</f>
        <v>46722.0</v>
      </c>
      <c r="U7" s="21" t="inlineStr">
        <is>
          <t>Annual gross salary</t>
        </is>
      </c>
      <c r="V7" s="21" t="inlineStr">
        <is>
          <t>Annual on-costs</t>
        </is>
      </c>
      <c r="W7" s="21" t="inlineStr">
        <is>
          <t>Annual employment cost</t>
        </is>
      </c>
      <c r="X7" s="21" t="inlineStr">
        <is>
          <t>Check</t>
        </is>
      </c>
    </row>
    <row r="8">
      <c r="B8" s="39" t="inlineStr">
        <is>
          <t>General manager</t>
        </is>
      </c>
      <c r="C8" s="40" t="inlineStr">
        <is>
          <t>Management</t>
        </is>
      </c>
      <c r="D8" s="41" t="n"/>
      <c r="E8" s="41" t="n"/>
      <c r="F8" s="42" t="n">
        <v>40000</v>
      </c>
      <c r="G8" s="43" t="n">
        <v>0.12</v>
      </c>
      <c r="H8" s="43" t="n">
        <v>0.05</v>
      </c>
      <c r="I8" s="44">
        <f>IF($B8="",0,IF(AND(OR($D8="",$D8&lt;=EOMONTH(I$7,0)),OR($E8="",$E8&gt;=I$7)),$F8*IF(AND(I$7&gt;=$C$5,OR($D8="",$D8&lt;$C$4)),1+$H8,1),0))</f>
        <v>40000</v>
      </c>
      <c r="J8" s="44">
        <f>IF($B8="",0,IF(AND(OR($D8="",$D8&lt;=EOMONTH(J$7,0)),OR($E8="",$E8&gt;=J$7)),$F8*IF(AND(J$7&gt;=$C$5,OR($D8="",$D8&lt;$C$4)),1+$H8,1),0))</f>
        <v>40000</v>
      </c>
      <c r="K8" s="44">
        <f>IF($B8="",0,IF(AND(OR($D8="",$D8&lt;=EOMONTH(K$7,0)),OR($E8="",$E8&gt;=K$7)),$F8*IF(AND(K$7&gt;=$C$5,OR($D8="",$D8&lt;$C$4)),1+$H8,1),0))</f>
        <v>40000</v>
      </c>
      <c r="L8" s="44">
        <f>IF($B8="",0,IF(AND(OR($D8="",$D8&lt;=EOMONTH(L$7,0)),OR($E8="",$E8&gt;=L$7)),$F8*IF(AND(L$7&gt;=$C$5,OR($D8="",$D8&lt;$C$4)),1+$H8,1),0))</f>
        <v>42000</v>
      </c>
      <c r="M8" s="44">
        <f>IF($B8="",0,IF(AND(OR($D8="",$D8&lt;=EOMONTH(M$7,0)),OR($E8="",$E8&gt;=M$7)),$F8*IF(AND(M$7&gt;=$C$5,OR($D8="",$D8&lt;$C$4)),1+$H8,1),0))</f>
        <v>42000</v>
      </c>
      <c r="N8" s="44">
        <f>IF($B8="",0,IF(AND(OR($D8="",$D8&lt;=EOMONTH(N$7,0)),OR($E8="",$E8&gt;=N$7)),$F8*IF(AND(N$7&gt;=$C$5,OR($D8="",$D8&lt;$C$4)),1+$H8,1),0))</f>
        <v>42000</v>
      </c>
      <c r="O8" s="44">
        <f>IF($B8="",0,IF(AND(OR($D8="",$D8&lt;=EOMONTH(O$7,0)),OR($E8="",$E8&gt;=O$7)),$F8*IF(AND(O$7&gt;=$C$5,OR($D8="",$D8&lt;$C$4)),1+$H8,1),0))</f>
        <v>42000</v>
      </c>
      <c r="P8" s="44">
        <f>IF($B8="",0,IF(AND(OR($D8="",$D8&lt;=EOMONTH(P$7,0)),OR($E8="",$E8&gt;=P$7)),$F8*IF(AND(P$7&gt;=$C$5,OR($D8="",$D8&lt;$C$4)),1+$H8,1),0))</f>
        <v>42000</v>
      </c>
      <c r="Q8" s="44">
        <f>IF($B8="",0,IF(AND(OR($D8="",$D8&lt;=EOMONTH(Q$7,0)),OR($E8="",$E8&gt;=Q$7)),$F8*IF(AND(Q$7&gt;=$C$5,OR($D8="",$D8&lt;$C$4)),1+$H8,1),0))</f>
        <v>42000</v>
      </c>
      <c r="R8" s="44">
        <f>IF($B8="",0,IF(AND(OR($D8="",$D8&lt;=EOMONTH(R$7,0)),OR($E8="",$E8&gt;=R$7)),$F8*IF(AND(R$7&gt;=$C$5,OR($D8="",$D8&lt;$C$4)),1+$H8,1),0))</f>
        <v>42000</v>
      </c>
      <c r="S8" s="44">
        <f>IF($B8="",0,IF(AND(OR($D8="",$D8&lt;=EOMONTH(S$7,0)),OR($E8="",$E8&gt;=S$7)),$F8*IF(AND(S$7&gt;=$C$5,OR($D8="",$D8&lt;$C$4)),1+$H8,1),0))</f>
        <v>42000</v>
      </c>
      <c r="T8" s="44">
        <f>IF($B8="",0,IF(AND(OR($D8="",$D8&lt;=EOMONTH(T$7,0)),OR($E8="",$E8&gt;=T$7)),$F8*IF(AND(T$7&gt;=$C$5,OR($D8="",$D8&lt;$C$4)),1+$H8,1),0))</f>
        <v>42000</v>
      </c>
      <c r="U8" s="26">
        <f>SUM(I8:T8)</f>
        <v>498000</v>
      </c>
      <c r="V8" s="26">
        <f>U8*$G8</f>
        <v>59760</v>
      </c>
      <c r="W8" s="45">
        <f>U8+V8</f>
        <v>557760</v>
      </c>
      <c r="X8" s="46" t="str">
        <f>IF($B8="","",IF(AND($D8&lt;&gt;"",$E8&lt;&gt;"",$E8&lt;$D8),"CHECK: ends before start",IF($F8="","CHECK: salary missing",IF($D8&gt;T$7,"Starts after budget",IF(AND($E8&lt;&gt;"",$E8&lt;$C$4),"Ended before budget","OK")))))</f>
        <v>OK</v>
      </c>
    </row>
    <row r="9">
      <c r="B9" s="39" t="inlineStr">
        <is>
          <t>Finance &amp; admin manager</t>
        </is>
      </c>
      <c r="C9" s="40" t="inlineStr">
        <is>
          <t>Finance &amp; admin</t>
        </is>
      </c>
      <c r="D9" s="41" t="n"/>
      <c r="E9" s="41" t="n"/>
      <c r="F9" s="42" t="n">
        <v>18000</v>
      </c>
      <c r="G9" s="43" t="n">
        <v>0.12</v>
      </c>
      <c r="H9" s="43" t="n">
        <v>0.05</v>
      </c>
      <c r="I9" s="44">
        <f>IF($B9="",0,IF(AND(OR($D9="",$D9&lt;=EOMONTH(I$7,0)),OR($E9="",$E9&gt;=I$7)),$F9*IF(AND(I$7&gt;=$C$5,OR($D9="",$D9&lt;$C$4)),1+$H9,1),0))</f>
        <v>18000</v>
      </c>
      <c r="J9" s="44">
        <f>IF($B9="",0,IF(AND(OR($D9="",$D9&lt;=EOMONTH(J$7,0)),OR($E9="",$E9&gt;=J$7)),$F9*IF(AND(J$7&gt;=$C$5,OR($D9="",$D9&lt;$C$4)),1+$H9,1),0))</f>
        <v>18000</v>
      </c>
      <c r="K9" s="44">
        <f>IF($B9="",0,IF(AND(OR($D9="",$D9&lt;=EOMONTH(K$7,0)),OR($E9="",$E9&gt;=K$7)),$F9*IF(AND(K$7&gt;=$C$5,OR($D9="",$D9&lt;$C$4)),1+$H9,1),0))</f>
        <v>18000</v>
      </c>
      <c r="L9" s="44">
        <f>IF($B9="",0,IF(AND(OR($D9="",$D9&lt;=EOMONTH(L$7,0)),OR($E9="",$E9&gt;=L$7)),$F9*IF(AND(L$7&gt;=$C$5,OR($D9="",$D9&lt;$C$4)),1+$H9,1),0))</f>
        <v>18900</v>
      </c>
      <c r="M9" s="44">
        <f>IF($B9="",0,IF(AND(OR($D9="",$D9&lt;=EOMONTH(M$7,0)),OR($E9="",$E9&gt;=M$7)),$F9*IF(AND(M$7&gt;=$C$5,OR($D9="",$D9&lt;$C$4)),1+$H9,1),0))</f>
        <v>18900</v>
      </c>
      <c r="N9" s="44">
        <f>IF($B9="",0,IF(AND(OR($D9="",$D9&lt;=EOMONTH(N$7,0)),OR($E9="",$E9&gt;=N$7)),$F9*IF(AND(N$7&gt;=$C$5,OR($D9="",$D9&lt;$C$4)),1+$H9,1),0))</f>
        <v>18900</v>
      </c>
      <c r="O9" s="44">
        <f>IF($B9="",0,IF(AND(OR($D9="",$D9&lt;=EOMONTH(O$7,0)),OR($E9="",$E9&gt;=O$7)),$F9*IF(AND(O$7&gt;=$C$5,OR($D9="",$D9&lt;$C$4)),1+$H9,1),0))</f>
        <v>18900</v>
      </c>
      <c r="P9" s="44">
        <f>IF($B9="",0,IF(AND(OR($D9="",$D9&lt;=EOMONTH(P$7,0)),OR($E9="",$E9&gt;=P$7)),$F9*IF(AND(P$7&gt;=$C$5,OR($D9="",$D9&lt;$C$4)),1+$H9,1),0))</f>
        <v>18900</v>
      </c>
      <c r="Q9" s="44">
        <f>IF($B9="",0,IF(AND(OR($D9="",$D9&lt;=EOMONTH(Q$7,0)),OR($E9="",$E9&gt;=Q$7)),$F9*IF(AND(Q$7&gt;=$C$5,OR($D9="",$D9&lt;$C$4)),1+$H9,1),0))</f>
        <v>18900</v>
      </c>
      <c r="R9" s="44">
        <f>IF($B9="",0,IF(AND(OR($D9="",$D9&lt;=EOMONTH(R$7,0)),OR($E9="",$E9&gt;=R$7)),$F9*IF(AND(R$7&gt;=$C$5,OR($D9="",$D9&lt;$C$4)),1+$H9,1),0))</f>
        <v>18900</v>
      </c>
      <c r="S9" s="44">
        <f>IF($B9="",0,IF(AND(OR($D9="",$D9&lt;=EOMONTH(S$7,0)),OR($E9="",$E9&gt;=S$7)),$F9*IF(AND(S$7&gt;=$C$5,OR($D9="",$D9&lt;$C$4)),1+$H9,1),0))</f>
        <v>18900</v>
      </c>
      <c r="T9" s="44">
        <f>IF($B9="",0,IF(AND(OR($D9="",$D9&lt;=EOMONTH(T$7,0)),OR($E9="",$E9&gt;=T$7)),$F9*IF(AND(T$7&gt;=$C$5,OR($D9="",$D9&lt;$C$4)),1+$H9,1),0))</f>
        <v>18900</v>
      </c>
      <c r="U9" s="26">
        <f>SUM(I9:T9)</f>
        <v>224100</v>
      </c>
      <c r="V9" s="26">
        <f>U9*$G9</f>
        <v>26892</v>
      </c>
      <c r="W9" s="45">
        <f>U9+V9</f>
        <v>250992</v>
      </c>
      <c r="X9" s="46" t="str">
        <f>IF($B9="","",IF(AND($D9&lt;&gt;"",$E9&lt;&gt;"",$E9&lt;$D9),"CHECK: ends before start",IF($F9="","CHECK: salary missing",IF($D9&gt;T$7,"Starts after budget",IF(AND($E9&lt;&gt;"",$E9&lt;$C$4),"Ended before budget","OK")))))</f>
        <v>OK</v>
      </c>
    </row>
    <row r="10">
      <c r="B10" s="39" t="inlineStr">
        <is>
          <t>Sales manager</t>
        </is>
      </c>
      <c r="C10" s="40" t="inlineStr">
        <is>
          <t>Sales</t>
        </is>
      </c>
      <c r="D10" s="41" t="n"/>
      <c r="E10" s="41" t="n"/>
      <c r="F10" s="42" t="n">
        <v>22000</v>
      </c>
      <c r="G10" s="43" t="n">
        <v>0.12</v>
      </c>
      <c r="H10" s="43" t="n">
        <v>0.05</v>
      </c>
      <c r="I10" s="44">
        <f>IF($B10="",0,IF(AND(OR($D10="",$D10&lt;=EOMONTH(I$7,0)),OR($E10="",$E10&gt;=I$7)),$F10*IF(AND(I$7&gt;=$C$5,OR($D10="",$D10&lt;$C$4)),1+$H10,1),0))</f>
        <v>22000</v>
      </c>
      <c r="J10" s="44">
        <f>IF($B10="",0,IF(AND(OR($D10="",$D10&lt;=EOMONTH(J$7,0)),OR($E10="",$E10&gt;=J$7)),$F10*IF(AND(J$7&gt;=$C$5,OR($D10="",$D10&lt;$C$4)),1+$H10,1),0))</f>
        <v>22000</v>
      </c>
      <c r="K10" s="44">
        <f>IF($B10="",0,IF(AND(OR($D10="",$D10&lt;=EOMONTH(K$7,0)),OR($E10="",$E10&gt;=K$7)),$F10*IF(AND(K$7&gt;=$C$5,OR($D10="",$D10&lt;$C$4)),1+$H10,1),0))</f>
        <v>22000</v>
      </c>
      <c r="L10" s="44">
        <f>IF($B10="",0,IF(AND(OR($D10="",$D10&lt;=EOMONTH(L$7,0)),OR($E10="",$E10&gt;=L$7)),$F10*IF(AND(L$7&gt;=$C$5,OR($D10="",$D10&lt;$C$4)),1+$H10,1),0))</f>
        <v>23100</v>
      </c>
      <c r="M10" s="44">
        <f>IF($B10="",0,IF(AND(OR($D10="",$D10&lt;=EOMONTH(M$7,0)),OR($E10="",$E10&gt;=M$7)),$F10*IF(AND(M$7&gt;=$C$5,OR($D10="",$D10&lt;$C$4)),1+$H10,1),0))</f>
        <v>23100</v>
      </c>
      <c r="N10" s="44">
        <f>IF($B10="",0,IF(AND(OR($D10="",$D10&lt;=EOMONTH(N$7,0)),OR($E10="",$E10&gt;=N$7)),$F10*IF(AND(N$7&gt;=$C$5,OR($D10="",$D10&lt;$C$4)),1+$H10,1),0))</f>
        <v>23100</v>
      </c>
      <c r="O10" s="44">
        <f>IF($B10="",0,IF(AND(OR($D10="",$D10&lt;=EOMONTH(O$7,0)),OR($E10="",$E10&gt;=O$7)),$F10*IF(AND(O$7&gt;=$C$5,OR($D10="",$D10&lt;$C$4)),1+$H10,1),0))</f>
        <v>23100</v>
      </c>
      <c r="P10" s="44">
        <f>IF($B10="",0,IF(AND(OR($D10="",$D10&lt;=EOMONTH(P$7,0)),OR($E10="",$E10&gt;=P$7)),$F10*IF(AND(P$7&gt;=$C$5,OR($D10="",$D10&lt;$C$4)),1+$H10,1),0))</f>
        <v>23100</v>
      </c>
      <c r="Q10" s="44">
        <f>IF($B10="",0,IF(AND(OR($D10="",$D10&lt;=EOMONTH(Q$7,0)),OR($E10="",$E10&gt;=Q$7)),$F10*IF(AND(Q$7&gt;=$C$5,OR($D10="",$D10&lt;$C$4)),1+$H10,1),0))</f>
        <v>23100</v>
      </c>
      <c r="R10" s="44">
        <f>IF($B10="",0,IF(AND(OR($D10="",$D10&lt;=EOMONTH(R$7,0)),OR($E10="",$E10&gt;=R$7)),$F10*IF(AND(R$7&gt;=$C$5,OR($D10="",$D10&lt;$C$4)),1+$H10,1),0))</f>
        <v>23100</v>
      </c>
      <c r="S10" s="44">
        <f>IF($B10="",0,IF(AND(OR($D10="",$D10&lt;=EOMONTH(S$7,0)),OR($E10="",$E10&gt;=S$7)),$F10*IF(AND(S$7&gt;=$C$5,OR($D10="",$D10&lt;$C$4)),1+$H10,1),0))</f>
        <v>23100</v>
      </c>
      <c r="T10" s="44">
        <f>IF($B10="",0,IF(AND(OR($D10="",$D10&lt;=EOMONTH(T$7,0)),OR($E10="",$E10&gt;=T$7)),$F10*IF(AND(T$7&gt;=$C$5,OR($D10="",$D10&lt;$C$4)),1+$H10,1),0))</f>
        <v>23100</v>
      </c>
      <c r="U10" s="26">
        <f>SUM(I10:T10)</f>
        <v>273900</v>
      </c>
      <c r="V10" s="26">
        <f>U10*$G10</f>
        <v>32868</v>
      </c>
      <c r="W10" s="45">
        <f>U10+V10</f>
        <v>306768</v>
      </c>
      <c r="X10" s="46" t="str">
        <f>IF($B10="","",IF(AND($D10&lt;&gt;"",$E10&lt;&gt;"",$E10&lt;$D10),"CHECK: ends before start",IF($F10="","CHECK: salary missing",IF($D10&gt;T$7,"Starts after budget",IF(AND($E10&lt;&gt;"",$E10&lt;$C$4),"Ended before budget","OK")))))</f>
        <v>OK</v>
      </c>
    </row>
    <row r="11">
      <c r="B11" s="39" t="inlineStr">
        <is>
          <t>Sales executive</t>
        </is>
      </c>
      <c r="C11" s="40" t="inlineStr">
        <is>
          <t>Sales</t>
        </is>
      </c>
      <c r="D11" s="41" t="n"/>
      <c r="E11" s="41" t="n"/>
      <c r="F11" s="42" t="n">
        <v>9000</v>
      </c>
      <c r="G11" s="43" t="n">
        <v>0.12</v>
      </c>
      <c r="H11" s="43" t="n">
        <v>0.05</v>
      </c>
      <c r="I11" s="44">
        <f>IF($B11="",0,IF(AND(OR($D11="",$D11&lt;=EOMONTH(I$7,0)),OR($E11="",$E11&gt;=I$7)),$F11*IF(AND(I$7&gt;=$C$5,OR($D11="",$D11&lt;$C$4)),1+$H11,1),0))</f>
        <v>9000</v>
      </c>
      <c r="J11" s="44">
        <f>IF($B11="",0,IF(AND(OR($D11="",$D11&lt;=EOMONTH(J$7,0)),OR($E11="",$E11&gt;=J$7)),$F11*IF(AND(J$7&gt;=$C$5,OR($D11="",$D11&lt;$C$4)),1+$H11,1),0))</f>
        <v>9000</v>
      </c>
      <c r="K11" s="44">
        <f>IF($B11="",0,IF(AND(OR($D11="",$D11&lt;=EOMONTH(K$7,0)),OR($E11="",$E11&gt;=K$7)),$F11*IF(AND(K$7&gt;=$C$5,OR($D11="",$D11&lt;$C$4)),1+$H11,1),0))</f>
        <v>9000</v>
      </c>
      <c r="L11" s="44">
        <f>IF($B11="",0,IF(AND(OR($D11="",$D11&lt;=EOMONTH(L$7,0)),OR($E11="",$E11&gt;=L$7)),$F11*IF(AND(L$7&gt;=$C$5,OR($D11="",$D11&lt;$C$4)),1+$H11,1),0))</f>
        <v>9450</v>
      </c>
      <c r="M11" s="44">
        <f>IF($B11="",0,IF(AND(OR($D11="",$D11&lt;=EOMONTH(M$7,0)),OR($E11="",$E11&gt;=M$7)),$F11*IF(AND(M$7&gt;=$C$5,OR($D11="",$D11&lt;$C$4)),1+$H11,1),0))</f>
        <v>9450</v>
      </c>
      <c r="N11" s="44">
        <f>IF($B11="",0,IF(AND(OR($D11="",$D11&lt;=EOMONTH(N$7,0)),OR($E11="",$E11&gt;=N$7)),$F11*IF(AND(N$7&gt;=$C$5,OR($D11="",$D11&lt;$C$4)),1+$H11,1),0))</f>
        <v>9450</v>
      </c>
      <c r="O11" s="44">
        <f>IF($B11="",0,IF(AND(OR($D11="",$D11&lt;=EOMONTH(O$7,0)),OR($E11="",$E11&gt;=O$7)),$F11*IF(AND(O$7&gt;=$C$5,OR($D11="",$D11&lt;$C$4)),1+$H11,1),0))</f>
        <v>9450</v>
      </c>
      <c r="P11" s="44">
        <f>IF($B11="",0,IF(AND(OR($D11="",$D11&lt;=EOMONTH(P$7,0)),OR($E11="",$E11&gt;=P$7)),$F11*IF(AND(P$7&gt;=$C$5,OR($D11="",$D11&lt;$C$4)),1+$H11,1),0))</f>
        <v>9450</v>
      </c>
      <c r="Q11" s="44">
        <f>IF($B11="",0,IF(AND(OR($D11="",$D11&lt;=EOMONTH(Q$7,0)),OR($E11="",$E11&gt;=Q$7)),$F11*IF(AND(Q$7&gt;=$C$5,OR($D11="",$D11&lt;$C$4)),1+$H11,1),0))</f>
        <v>9450</v>
      </c>
      <c r="R11" s="44">
        <f>IF($B11="",0,IF(AND(OR($D11="",$D11&lt;=EOMONTH(R$7,0)),OR($E11="",$E11&gt;=R$7)),$F11*IF(AND(R$7&gt;=$C$5,OR($D11="",$D11&lt;$C$4)),1+$H11,1),0))</f>
        <v>9450</v>
      </c>
      <c r="S11" s="44">
        <f>IF($B11="",0,IF(AND(OR($D11="",$D11&lt;=EOMONTH(S$7,0)),OR($E11="",$E11&gt;=S$7)),$F11*IF(AND(S$7&gt;=$C$5,OR($D11="",$D11&lt;$C$4)),1+$H11,1),0))</f>
        <v>9450</v>
      </c>
      <c r="T11" s="44">
        <f>IF($B11="",0,IF(AND(OR($D11="",$D11&lt;=EOMONTH(T$7,0)),OR($E11="",$E11&gt;=T$7)),$F11*IF(AND(T$7&gt;=$C$5,OR($D11="",$D11&lt;$C$4)),1+$H11,1),0))</f>
        <v>9450</v>
      </c>
      <c r="U11" s="26">
        <f>SUM(I11:T11)</f>
        <v>112050</v>
      </c>
      <c r="V11" s="26">
        <f>U11*$G11</f>
        <v>13446</v>
      </c>
      <c r="W11" s="45">
        <f>U11+V11</f>
        <v>125496</v>
      </c>
      <c r="X11" s="46" t="str">
        <f>IF($B11="","",IF(AND($D11&lt;&gt;"",$E11&lt;&gt;"",$E11&lt;$D11),"CHECK: ends before start",IF($F11="","CHECK: salary missing",IF($D11&gt;T$7,"Starts after budget",IF(AND($E11&lt;&gt;"",$E11&lt;$C$4),"Ended before budget","OK")))))</f>
        <v>OK</v>
      </c>
    </row>
    <row r="12">
      <c r="B12" s="39" t="inlineStr">
        <is>
          <t>Sales executive</t>
        </is>
      </c>
      <c r="C12" s="40" t="inlineStr">
        <is>
          <t>Sales</t>
        </is>
      </c>
      <c r="D12" s="41" t="n"/>
      <c r="E12" s="41" t="n"/>
      <c r="F12" s="42" t="n">
        <v>9000</v>
      </c>
      <c r="G12" s="43" t="n">
        <v>0.12</v>
      </c>
      <c r="H12" s="43" t="n">
        <v>0.05</v>
      </c>
      <c r="I12" s="44">
        <f>IF($B12="",0,IF(AND(OR($D12="",$D12&lt;=EOMONTH(I$7,0)),OR($E12="",$E12&gt;=I$7)),$F12*IF(AND(I$7&gt;=$C$5,OR($D12="",$D12&lt;$C$4)),1+$H12,1),0))</f>
        <v>9000</v>
      </c>
      <c r="J12" s="44">
        <f>IF($B12="",0,IF(AND(OR($D12="",$D12&lt;=EOMONTH(J$7,0)),OR($E12="",$E12&gt;=J$7)),$F12*IF(AND(J$7&gt;=$C$5,OR($D12="",$D12&lt;$C$4)),1+$H12,1),0))</f>
        <v>9000</v>
      </c>
      <c r="K12" s="44">
        <f>IF($B12="",0,IF(AND(OR($D12="",$D12&lt;=EOMONTH(K$7,0)),OR($E12="",$E12&gt;=K$7)),$F12*IF(AND(K$7&gt;=$C$5,OR($D12="",$D12&lt;$C$4)),1+$H12,1),0))</f>
        <v>9000</v>
      </c>
      <c r="L12" s="44">
        <f>IF($B12="",0,IF(AND(OR($D12="",$D12&lt;=EOMONTH(L$7,0)),OR($E12="",$E12&gt;=L$7)),$F12*IF(AND(L$7&gt;=$C$5,OR($D12="",$D12&lt;$C$4)),1+$H12,1),0))</f>
        <v>9450</v>
      </c>
      <c r="M12" s="44">
        <f>IF($B12="",0,IF(AND(OR($D12="",$D12&lt;=EOMONTH(M$7,0)),OR($E12="",$E12&gt;=M$7)),$F12*IF(AND(M$7&gt;=$C$5,OR($D12="",$D12&lt;$C$4)),1+$H12,1),0))</f>
        <v>9450</v>
      </c>
      <c r="N12" s="44">
        <f>IF($B12="",0,IF(AND(OR($D12="",$D12&lt;=EOMONTH(N$7,0)),OR($E12="",$E12&gt;=N$7)),$F12*IF(AND(N$7&gt;=$C$5,OR($D12="",$D12&lt;$C$4)),1+$H12,1),0))</f>
        <v>9450</v>
      </c>
      <c r="O12" s="44">
        <f>IF($B12="",0,IF(AND(OR($D12="",$D12&lt;=EOMONTH(O$7,0)),OR($E12="",$E12&gt;=O$7)),$F12*IF(AND(O$7&gt;=$C$5,OR($D12="",$D12&lt;$C$4)),1+$H12,1),0))</f>
        <v>9450</v>
      </c>
      <c r="P12" s="44">
        <f>IF($B12="",0,IF(AND(OR($D12="",$D12&lt;=EOMONTH(P$7,0)),OR($E12="",$E12&gt;=P$7)),$F12*IF(AND(P$7&gt;=$C$5,OR($D12="",$D12&lt;$C$4)),1+$H12,1),0))</f>
        <v>9450</v>
      </c>
      <c r="Q12" s="44">
        <f>IF($B12="",0,IF(AND(OR($D12="",$D12&lt;=EOMONTH(Q$7,0)),OR($E12="",$E12&gt;=Q$7)),$F12*IF(AND(Q$7&gt;=$C$5,OR($D12="",$D12&lt;$C$4)),1+$H12,1),0))</f>
        <v>9450</v>
      </c>
      <c r="R12" s="44">
        <f>IF($B12="",0,IF(AND(OR($D12="",$D12&lt;=EOMONTH(R$7,0)),OR($E12="",$E12&gt;=R$7)),$F12*IF(AND(R$7&gt;=$C$5,OR($D12="",$D12&lt;$C$4)),1+$H12,1),0))</f>
        <v>9450</v>
      </c>
      <c r="S12" s="44">
        <f>IF($B12="",0,IF(AND(OR($D12="",$D12&lt;=EOMONTH(S$7,0)),OR($E12="",$E12&gt;=S$7)),$F12*IF(AND(S$7&gt;=$C$5,OR($D12="",$D12&lt;$C$4)),1+$H12,1),0))</f>
        <v>9450</v>
      </c>
      <c r="T12" s="44">
        <f>IF($B12="",0,IF(AND(OR($D12="",$D12&lt;=EOMONTH(T$7,0)),OR($E12="",$E12&gt;=T$7)),$F12*IF(AND(T$7&gt;=$C$5,OR($D12="",$D12&lt;$C$4)),1+$H12,1),0))</f>
        <v>9450</v>
      </c>
      <c r="U12" s="26">
        <f>SUM(I12:T12)</f>
        <v>112050</v>
      </c>
      <c r="V12" s="26">
        <f>U12*$G12</f>
        <v>13446</v>
      </c>
      <c r="W12" s="45">
        <f>U12+V12</f>
        <v>125496</v>
      </c>
      <c r="X12" s="46" t="str">
        <f>IF($B12="","",IF(AND($D12&lt;&gt;"",$E12&lt;&gt;"",$E12&lt;$D12),"CHECK: ends before start",IF($F12="","CHECK: salary missing",IF($D12&gt;T$7,"Starts after budget",IF(AND($E12&lt;&gt;"",$E12&lt;$C$4),"Ended before budget","OK")))))</f>
        <v>OK</v>
      </c>
    </row>
    <row r="13">
      <c r="B13" s="39" t="inlineStr">
        <is>
          <t>Operations supervisor</t>
        </is>
      </c>
      <c r="C13" s="40" t="inlineStr">
        <is>
          <t>Operations</t>
        </is>
      </c>
      <c r="D13" s="41" t="n"/>
      <c r="E13" s="41" t="n"/>
      <c r="F13" s="42" t="n">
        <v>11000</v>
      </c>
      <c r="G13" s="43" t="n">
        <v>0.12</v>
      </c>
      <c r="H13" s="43" t="n">
        <v>0.05</v>
      </c>
      <c r="I13" s="44">
        <f>IF($B13="",0,IF(AND(OR($D13="",$D13&lt;=EOMONTH(I$7,0)),OR($E13="",$E13&gt;=I$7)),$F13*IF(AND(I$7&gt;=$C$5,OR($D13="",$D13&lt;$C$4)),1+$H13,1),0))</f>
        <v>11000</v>
      </c>
      <c r="J13" s="44">
        <f>IF($B13="",0,IF(AND(OR($D13="",$D13&lt;=EOMONTH(J$7,0)),OR($E13="",$E13&gt;=J$7)),$F13*IF(AND(J$7&gt;=$C$5,OR($D13="",$D13&lt;$C$4)),1+$H13,1),0))</f>
        <v>11000</v>
      </c>
      <c r="K13" s="44">
        <f>IF($B13="",0,IF(AND(OR($D13="",$D13&lt;=EOMONTH(K$7,0)),OR($E13="",$E13&gt;=K$7)),$F13*IF(AND(K$7&gt;=$C$5,OR($D13="",$D13&lt;$C$4)),1+$H13,1),0))</f>
        <v>11000</v>
      </c>
      <c r="L13" s="44">
        <f>IF($B13="",0,IF(AND(OR($D13="",$D13&lt;=EOMONTH(L$7,0)),OR($E13="",$E13&gt;=L$7)),$F13*IF(AND(L$7&gt;=$C$5,OR($D13="",$D13&lt;$C$4)),1+$H13,1),0))</f>
        <v>11550</v>
      </c>
      <c r="M13" s="44">
        <f>IF($B13="",0,IF(AND(OR($D13="",$D13&lt;=EOMONTH(M$7,0)),OR($E13="",$E13&gt;=M$7)),$F13*IF(AND(M$7&gt;=$C$5,OR($D13="",$D13&lt;$C$4)),1+$H13,1),0))</f>
        <v>11550</v>
      </c>
      <c r="N13" s="44">
        <f>IF($B13="",0,IF(AND(OR($D13="",$D13&lt;=EOMONTH(N$7,0)),OR($E13="",$E13&gt;=N$7)),$F13*IF(AND(N$7&gt;=$C$5,OR($D13="",$D13&lt;$C$4)),1+$H13,1),0))</f>
        <v>11550</v>
      </c>
      <c r="O13" s="44">
        <f>IF($B13="",0,IF(AND(OR($D13="",$D13&lt;=EOMONTH(O$7,0)),OR($E13="",$E13&gt;=O$7)),$F13*IF(AND(O$7&gt;=$C$5,OR($D13="",$D13&lt;$C$4)),1+$H13,1),0))</f>
        <v>11550</v>
      </c>
      <c r="P13" s="44">
        <f>IF($B13="",0,IF(AND(OR($D13="",$D13&lt;=EOMONTH(P$7,0)),OR($E13="",$E13&gt;=P$7)),$F13*IF(AND(P$7&gt;=$C$5,OR($D13="",$D13&lt;$C$4)),1+$H13,1),0))</f>
        <v>11550</v>
      </c>
      <c r="Q13" s="44">
        <f>IF($B13="",0,IF(AND(OR($D13="",$D13&lt;=EOMONTH(Q$7,0)),OR($E13="",$E13&gt;=Q$7)),$F13*IF(AND(Q$7&gt;=$C$5,OR($D13="",$D13&lt;$C$4)),1+$H13,1),0))</f>
        <v>11550</v>
      </c>
      <c r="R13" s="44">
        <f>IF($B13="",0,IF(AND(OR($D13="",$D13&lt;=EOMONTH(R$7,0)),OR($E13="",$E13&gt;=R$7)),$F13*IF(AND(R$7&gt;=$C$5,OR($D13="",$D13&lt;$C$4)),1+$H13,1),0))</f>
        <v>11550</v>
      </c>
      <c r="S13" s="44">
        <f>IF($B13="",0,IF(AND(OR($D13="",$D13&lt;=EOMONTH(S$7,0)),OR($E13="",$E13&gt;=S$7)),$F13*IF(AND(S$7&gt;=$C$5,OR($D13="",$D13&lt;$C$4)),1+$H13,1),0))</f>
        <v>11550</v>
      </c>
      <c r="T13" s="44">
        <f>IF($B13="",0,IF(AND(OR($D13="",$D13&lt;=EOMONTH(T$7,0)),OR($E13="",$E13&gt;=T$7)),$F13*IF(AND(T$7&gt;=$C$5,OR($D13="",$D13&lt;$C$4)),1+$H13,1),0))</f>
        <v>11550</v>
      </c>
      <c r="U13" s="26">
        <f>SUM(I13:T13)</f>
        <v>136950</v>
      </c>
      <c r="V13" s="26">
        <f>U13*$G13</f>
        <v>16434</v>
      </c>
      <c r="W13" s="45">
        <f>U13+V13</f>
        <v>153384</v>
      </c>
      <c r="X13" s="46" t="str">
        <f>IF($B13="","",IF(AND($D13&lt;&gt;"",$E13&lt;&gt;"",$E13&lt;$D13),"CHECK: ends before start",IF($F13="","CHECK: salary missing",IF($D13&gt;T$7,"Starts after budget",IF(AND($E13&lt;&gt;"",$E13&lt;$C$4),"Ended before budget","OK")))))</f>
        <v>OK</v>
      </c>
    </row>
    <row r="14">
      <c r="B14" s="39" t="inlineStr">
        <is>
          <t>Customer service agent</t>
        </is>
      </c>
      <c r="C14" s="40" t="inlineStr">
        <is>
          <t>Operations</t>
        </is>
      </c>
      <c r="D14" s="41" t="n"/>
      <c r="E14" s="41" t="n"/>
      <c r="F14" s="42" t="n">
        <v>6500</v>
      </c>
      <c r="G14" s="43" t="n">
        <v>0.12</v>
      </c>
      <c r="H14" s="43" t="n">
        <v>0.05</v>
      </c>
      <c r="I14" s="44">
        <f>IF($B14="",0,IF(AND(OR($D14="",$D14&lt;=EOMONTH(I$7,0)),OR($E14="",$E14&gt;=I$7)),$F14*IF(AND(I$7&gt;=$C$5,OR($D14="",$D14&lt;$C$4)),1+$H14,1),0))</f>
        <v>6500</v>
      </c>
      <c r="J14" s="44">
        <f>IF($B14="",0,IF(AND(OR($D14="",$D14&lt;=EOMONTH(J$7,0)),OR($E14="",$E14&gt;=J$7)),$F14*IF(AND(J$7&gt;=$C$5,OR($D14="",$D14&lt;$C$4)),1+$H14,1),0))</f>
        <v>6500</v>
      </c>
      <c r="K14" s="44">
        <f>IF($B14="",0,IF(AND(OR($D14="",$D14&lt;=EOMONTH(K$7,0)),OR($E14="",$E14&gt;=K$7)),$F14*IF(AND(K$7&gt;=$C$5,OR($D14="",$D14&lt;$C$4)),1+$H14,1),0))</f>
        <v>6500</v>
      </c>
      <c r="L14" s="44">
        <f>IF($B14="",0,IF(AND(OR($D14="",$D14&lt;=EOMONTH(L$7,0)),OR($E14="",$E14&gt;=L$7)),$F14*IF(AND(L$7&gt;=$C$5,OR($D14="",$D14&lt;$C$4)),1+$H14,1),0))</f>
        <v>6825</v>
      </c>
      <c r="M14" s="44">
        <f>IF($B14="",0,IF(AND(OR($D14="",$D14&lt;=EOMONTH(M$7,0)),OR($E14="",$E14&gt;=M$7)),$F14*IF(AND(M$7&gt;=$C$5,OR($D14="",$D14&lt;$C$4)),1+$H14,1),0))</f>
        <v>6825</v>
      </c>
      <c r="N14" s="44">
        <f>IF($B14="",0,IF(AND(OR($D14="",$D14&lt;=EOMONTH(N$7,0)),OR($E14="",$E14&gt;=N$7)),$F14*IF(AND(N$7&gt;=$C$5,OR($D14="",$D14&lt;$C$4)),1+$H14,1),0))</f>
        <v>6825</v>
      </c>
      <c r="O14" s="44">
        <f>IF($B14="",0,IF(AND(OR($D14="",$D14&lt;=EOMONTH(O$7,0)),OR($E14="",$E14&gt;=O$7)),$F14*IF(AND(O$7&gt;=$C$5,OR($D14="",$D14&lt;$C$4)),1+$H14,1),0))</f>
        <v>6825</v>
      </c>
      <c r="P14" s="44">
        <f>IF($B14="",0,IF(AND(OR($D14="",$D14&lt;=EOMONTH(P$7,0)),OR($E14="",$E14&gt;=P$7)),$F14*IF(AND(P$7&gt;=$C$5,OR($D14="",$D14&lt;$C$4)),1+$H14,1),0))</f>
        <v>6825</v>
      </c>
      <c r="Q14" s="44">
        <f>IF($B14="",0,IF(AND(OR($D14="",$D14&lt;=EOMONTH(Q$7,0)),OR($E14="",$E14&gt;=Q$7)),$F14*IF(AND(Q$7&gt;=$C$5,OR($D14="",$D14&lt;$C$4)),1+$H14,1),0))</f>
        <v>6825</v>
      </c>
      <c r="R14" s="44">
        <f>IF($B14="",0,IF(AND(OR($D14="",$D14&lt;=EOMONTH(R$7,0)),OR($E14="",$E14&gt;=R$7)),$F14*IF(AND(R$7&gt;=$C$5,OR($D14="",$D14&lt;$C$4)),1+$H14,1),0))</f>
        <v>6825</v>
      </c>
      <c r="S14" s="44">
        <f>IF($B14="",0,IF(AND(OR($D14="",$D14&lt;=EOMONTH(S$7,0)),OR($E14="",$E14&gt;=S$7)),$F14*IF(AND(S$7&gt;=$C$5,OR($D14="",$D14&lt;$C$4)),1+$H14,1),0))</f>
        <v>6825</v>
      </c>
      <c r="T14" s="44">
        <f>IF($B14="",0,IF(AND(OR($D14="",$D14&lt;=EOMONTH(T$7,0)),OR($E14="",$E14&gt;=T$7)),$F14*IF(AND(T$7&gt;=$C$5,OR($D14="",$D14&lt;$C$4)),1+$H14,1),0))</f>
        <v>6825</v>
      </c>
      <c r="U14" s="26">
        <f>SUM(I14:T14)</f>
        <v>80925</v>
      </c>
      <c r="V14" s="26">
        <f>U14*$G14</f>
        <v>9711</v>
      </c>
      <c r="W14" s="45">
        <f>U14+V14</f>
        <v>90636</v>
      </c>
      <c r="X14" s="46" t="str">
        <f>IF($B14="","",IF(AND($D14&lt;&gt;"",$E14&lt;&gt;"",$E14&lt;$D14),"CHECK: ends before start",IF($F14="","CHECK: salary missing",IF($D14&gt;T$7,"Starts after budget",IF(AND($E14&lt;&gt;"",$E14&lt;$C$4),"Ended before budget","OK")))))</f>
        <v>OK</v>
      </c>
    </row>
    <row r="15">
      <c r="B15" s="39" t="inlineStr">
        <is>
          <t>Driver</t>
        </is>
      </c>
      <c r="C15" s="40" t="inlineStr">
        <is>
          <t>Operations</t>
        </is>
      </c>
      <c r="D15" s="41" t="n"/>
      <c r="E15" s="41" t="n">
        <v>46539</v>
      </c>
      <c r="F15" s="42" t="n">
        <v>4500</v>
      </c>
      <c r="G15" s="43" t="n">
        <v>0.12</v>
      </c>
      <c r="H15" s="43" t="n">
        <v>0.05</v>
      </c>
      <c r="I15" s="44">
        <f>IF($B15="",0,IF(AND(OR($D15="",$D15&lt;=EOMONTH(I$7,0)),OR($E15="",$E15&gt;=I$7)),$F15*IF(AND(I$7&gt;=$C$5,OR($D15="",$D15&lt;$C$4)),1+$H15,1),0))</f>
        <v>4500</v>
      </c>
      <c r="J15" s="44">
        <f>IF($B15="",0,IF(AND(OR($D15="",$D15&lt;=EOMONTH(J$7,0)),OR($E15="",$E15&gt;=J$7)),$F15*IF(AND(J$7&gt;=$C$5,OR($D15="",$D15&lt;$C$4)),1+$H15,1),0))</f>
        <v>4500</v>
      </c>
      <c r="K15" s="44">
        <f>IF($B15="",0,IF(AND(OR($D15="",$D15&lt;=EOMONTH(K$7,0)),OR($E15="",$E15&gt;=K$7)),$F15*IF(AND(K$7&gt;=$C$5,OR($D15="",$D15&lt;$C$4)),1+$H15,1),0))</f>
        <v>4500</v>
      </c>
      <c r="L15" s="44">
        <f>IF($B15="",0,IF(AND(OR($D15="",$D15&lt;=EOMONTH(L$7,0)),OR($E15="",$E15&gt;=L$7)),$F15*IF(AND(L$7&gt;=$C$5,OR($D15="",$D15&lt;$C$4)),1+$H15,1),0))</f>
        <v>4725</v>
      </c>
      <c r="M15" s="44">
        <f>IF($B15="",0,IF(AND(OR($D15="",$D15&lt;=EOMONTH(M$7,0)),OR($E15="",$E15&gt;=M$7)),$F15*IF(AND(M$7&gt;=$C$5,OR($D15="",$D15&lt;$C$4)),1+$H15,1),0))</f>
        <v>4725</v>
      </c>
      <c r="N15" s="44">
        <f>IF($B15="",0,IF(AND(OR($D15="",$D15&lt;=EOMONTH(N$7,0)),OR($E15="",$E15&gt;=N$7)),$F15*IF(AND(N$7&gt;=$C$5,OR($D15="",$D15&lt;$C$4)),1+$H15,1),0))</f>
        <v>4725</v>
      </c>
      <c r="O15" s="44">
        <f>IF($B15="",0,IF(AND(OR($D15="",$D15&lt;=EOMONTH(O$7,0)),OR($E15="",$E15&gt;=O$7)),$F15*IF(AND(O$7&gt;=$C$5,OR($D15="",$D15&lt;$C$4)),1+$H15,1),0))</f>
        <v>0</v>
      </c>
      <c r="P15" s="44">
        <f>IF($B15="",0,IF(AND(OR($D15="",$D15&lt;=EOMONTH(P$7,0)),OR($E15="",$E15&gt;=P$7)),$F15*IF(AND(P$7&gt;=$C$5,OR($D15="",$D15&lt;$C$4)),1+$H15,1),0))</f>
        <v>0</v>
      </c>
      <c r="Q15" s="44">
        <f>IF($B15="",0,IF(AND(OR($D15="",$D15&lt;=EOMONTH(Q$7,0)),OR($E15="",$E15&gt;=Q$7)),$F15*IF(AND(Q$7&gt;=$C$5,OR($D15="",$D15&lt;$C$4)),1+$H15,1),0))</f>
        <v>0</v>
      </c>
      <c r="R15" s="44">
        <f>IF($B15="",0,IF(AND(OR($D15="",$D15&lt;=EOMONTH(R$7,0)),OR($E15="",$E15&gt;=R$7)),$F15*IF(AND(R$7&gt;=$C$5,OR($D15="",$D15&lt;$C$4)),1+$H15,1),0))</f>
        <v>0</v>
      </c>
      <c r="S15" s="44">
        <f>IF($B15="",0,IF(AND(OR($D15="",$D15&lt;=EOMONTH(S$7,0)),OR($E15="",$E15&gt;=S$7)),$F15*IF(AND(S$7&gt;=$C$5,OR($D15="",$D15&lt;$C$4)),1+$H15,1),0))</f>
        <v>0</v>
      </c>
      <c r="T15" s="44">
        <f>IF($B15="",0,IF(AND(OR($D15="",$D15&lt;=EOMONTH(T$7,0)),OR($E15="",$E15&gt;=T$7)),$F15*IF(AND(T$7&gt;=$C$5,OR($D15="",$D15&lt;$C$4)),1+$H15,1),0))</f>
        <v>0</v>
      </c>
      <c r="U15" s="26">
        <f>SUM(I15:T15)</f>
        <v>27675</v>
      </c>
      <c r="V15" s="26">
        <f>U15*$G15</f>
        <v>3321</v>
      </c>
      <c r="W15" s="45">
        <f>U15+V15</f>
        <v>30996</v>
      </c>
      <c r="X15" s="46" t="str">
        <f>IF($B15="","",IF(AND($D15&lt;&gt;"",$E15&lt;&gt;"",$E15&lt;$D15),"CHECK: ends before start",IF($F15="","CHECK: salary missing",IF($D15&gt;T$7,"Starts after budget",IF(AND($E15&lt;&gt;"",$E15&lt;$C$4),"Ended before budget","OK")))))</f>
        <v>OK</v>
      </c>
    </row>
    <row r="16">
      <c r="B16" s="39" t="inlineStr">
        <is>
          <t>Marketing specialist (new hire)</t>
        </is>
      </c>
      <c r="C16" s="40" t="inlineStr">
        <is>
          <t>Marketing</t>
        </is>
      </c>
      <c r="D16" s="41" t="n">
        <v>46447</v>
      </c>
      <c r="E16" s="41" t="n"/>
      <c r="F16" s="42" t="n">
        <v>10000</v>
      </c>
      <c r="G16" s="43" t="n">
        <v>0.12</v>
      </c>
      <c r="H16" s="43" t="n">
        <v>0.05</v>
      </c>
      <c r="I16" s="44">
        <f>IF($B16="",0,IF(AND(OR($D16="",$D16&lt;=EOMONTH(I$7,0)),OR($E16="",$E16&gt;=I$7)),$F16*IF(AND(I$7&gt;=$C$5,OR($D16="",$D16&lt;$C$4)),1+$H16,1),0))</f>
        <v>0</v>
      </c>
      <c r="J16" s="44">
        <f>IF($B16="",0,IF(AND(OR($D16="",$D16&lt;=EOMONTH(J$7,0)),OR($E16="",$E16&gt;=J$7)),$F16*IF(AND(J$7&gt;=$C$5,OR($D16="",$D16&lt;$C$4)),1+$H16,1),0))</f>
        <v>0</v>
      </c>
      <c r="K16" s="44">
        <f>IF($B16="",0,IF(AND(OR($D16="",$D16&lt;=EOMONTH(K$7,0)),OR($E16="",$E16&gt;=K$7)),$F16*IF(AND(K$7&gt;=$C$5,OR($D16="",$D16&lt;$C$4)),1+$H16,1),0))</f>
        <v>10000</v>
      </c>
      <c r="L16" s="44">
        <f>IF($B16="",0,IF(AND(OR($D16="",$D16&lt;=EOMONTH(L$7,0)),OR($E16="",$E16&gt;=L$7)),$F16*IF(AND(L$7&gt;=$C$5,OR($D16="",$D16&lt;$C$4)),1+$H16,1),0))</f>
        <v>10000</v>
      </c>
      <c r="M16" s="44">
        <f>IF($B16="",0,IF(AND(OR($D16="",$D16&lt;=EOMONTH(M$7,0)),OR($E16="",$E16&gt;=M$7)),$F16*IF(AND(M$7&gt;=$C$5,OR($D16="",$D16&lt;$C$4)),1+$H16,1),0))</f>
        <v>10000</v>
      </c>
      <c r="N16" s="44">
        <f>IF($B16="",0,IF(AND(OR($D16="",$D16&lt;=EOMONTH(N$7,0)),OR($E16="",$E16&gt;=N$7)),$F16*IF(AND(N$7&gt;=$C$5,OR($D16="",$D16&lt;$C$4)),1+$H16,1),0))</f>
        <v>10000</v>
      </c>
      <c r="O16" s="44">
        <f>IF($B16="",0,IF(AND(OR($D16="",$D16&lt;=EOMONTH(O$7,0)),OR($E16="",$E16&gt;=O$7)),$F16*IF(AND(O$7&gt;=$C$5,OR($D16="",$D16&lt;$C$4)),1+$H16,1),0))</f>
        <v>10000</v>
      </c>
      <c r="P16" s="44">
        <f>IF($B16="",0,IF(AND(OR($D16="",$D16&lt;=EOMONTH(P$7,0)),OR($E16="",$E16&gt;=P$7)),$F16*IF(AND(P$7&gt;=$C$5,OR($D16="",$D16&lt;$C$4)),1+$H16,1),0))</f>
        <v>10000</v>
      </c>
      <c r="Q16" s="44">
        <f>IF($B16="",0,IF(AND(OR($D16="",$D16&lt;=EOMONTH(Q$7,0)),OR($E16="",$E16&gt;=Q$7)),$F16*IF(AND(Q$7&gt;=$C$5,OR($D16="",$D16&lt;$C$4)),1+$H16,1),0))</f>
        <v>10000</v>
      </c>
      <c r="R16" s="44">
        <f>IF($B16="",0,IF(AND(OR($D16="",$D16&lt;=EOMONTH(R$7,0)),OR($E16="",$E16&gt;=R$7)),$F16*IF(AND(R$7&gt;=$C$5,OR($D16="",$D16&lt;$C$4)),1+$H16,1),0))</f>
        <v>10000</v>
      </c>
      <c r="S16" s="44">
        <f>IF($B16="",0,IF(AND(OR($D16="",$D16&lt;=EOMONTH(S$7,0)),OR($E16="",$E16&gt;=S$7)),$F16*IF(AND(S$7&gt;=$C$5,OR($D16="",$D16&lt;$C$4)),1+$H16,1),0))</f>
        <v>10000</v>
      </c>
      <c r="T16" s="44">
        <f>IF($B16="",0,IF(AND(OR($D16="",$D16&lt;=EOMONTH(T$7,0)),OR($E16="",$E16&gt;=T$7)),$F16*IF(AND(T$7&gt;=$C$5,OR($D16="",$D16&lt;$C$4)),1+$H16,1),0))</f>
        <v>10000</v>
      </c>
      <c r="U16" s="26">
        <f>SUM(I16:T16)</f>
        <v>100000</v>
      </c>
      <c r="V16" s="26">
        <f>U16*$G16</f>
        <v>12000</v>
      </c>
      <c r="W16" s="45">
        <f>U16+V16</f>
        <v>112000</v>
      </c>
      <c r="X16" s="46" t="str">
        <f>IF($B16="","",IF(AND($D16&lt;&gt;"",$E16&lt;&gt;"",$E16&lt;$D16),"CHECK: ends before start",IF($F16="","CHECK: salary missing",IF($D16&gt;T$7,"Starts after budget",IF(AND($E16&lt;&gt;"",$E16&lt;$C$4),"Ended before budget","OK")))))</f>
        <v>OK</v>
      </c>
    </row>
    <row r="17">
      <c r="B17" s="39" t="inlineStr">
        <is>
          <t>Sales executive (new hire)</t>
        </is>
      </c>
      <c r="C17" s="40" t="inlineStr">
        <is>
          <t>Sales</t>
        </is>
      </c>
      <c r="D17" s="41" t="n">
        <v>46569</v>
      </c>
      <c r="E17" s="41" t="n"/>
      <c r="F17" s="42" t="n">
        <v>9000</v>
      </c>
      <c r="G17" s="43" t="n">
        <v>0.12</v>
      </c>
      <c r="H17" s="43" t="n">
        <v>0.05</v>
      </c>
      <c r="I17" s="44">
        <f>IF($B17="",0,IF(AND(OR($D17="",$D17&lt;=EOMONTH(I$7,0)),OR($E17="",$E17&gt;=I$7)),$F17*IF(AND(I$7&gt;=$C$5,OR($D17="",$D17&lt;$C$4)),1+$H17,1),0))</f>
        <v>0</v>
      </c>
      <c r="J17" s="44">
        <f>IF($B17="",0,IF(AND(OR($D17="",$D17&lt;=EOMONTH(J$7,0)),OR($E17="",$E17&gt;=J$7)),$F17*IF(AND(J$7&gt;=$C$5,OR($D17="",$D17&lt;$C$4)),1+$H17,1),0))</f>
        <v>0</v>
      </c>
      <c r="K17" s="44">
        <f>IF($B17="",0,IF(AND(OR($D17="",$D17&lt;=EOMONTH(K$7,0)),OR($E17="",$E17&gt;=K$7)),$F17*IF(AND(K$7&gt;=$C$5,OR($D17="",$D17&lt;$C$4)),1+$H17,1),0))</f>
        <v>0</v>
      </c>
      <c r="L17" s="44">
        <f>IF($B17="",0,IF(AND(OR($D17="",$D17&lt;=EOMONTH(L$7,0)),OR($E17="",$E17&gt;=L$7)),$F17*IF(AND(L$7&gt;=$C$5,OR($D17="",$D17&lt;$C$4)),1+$H17,1),0))</f>
        <v>0</v>
      </c>
      <c r="M17" s="44">
        <f>IF($B17="",0,IF(AND(OR($D17="",$D17&lt;=EOMONTH(M$7,0)),OR($E17="",$E17&gt;=M$7)),$F17*IF(AND(M$7&gt;=$C$5,OR($D17="",$D17&lt;$C$4)),1+$H17,1),0))</f>
        <v>0</v>
      </c>
      <c r="N17" s="44">
        <f>IF($B17="",0,IF(AND(OR($D17="",$D17&lt;=EOMONTH(N$7,0)),OR($E17="",$E17&gt;=N$7)),$F17*IF(AND(N$7&gt;=$C$5,OR($D17="",$D17&lt;$C$4)),1+$H17,1),0))</f>
        <v>0</v>
      </c>
      <c r="O17" s="44">
        <f>IF($B17="",0,IF(AND(OR($D17="",$D17&lt;=EOMONTH(O$7,0)),OR($E17="",$E17&gt;=O$7)),$F17*IF(AND(O$7&gt;=$C$5,OR($D17="",$D17&lt;$C$4)),1+$H17,1),0))</f>
        <v>9000</v>
      </c>
      <c r="P17" s="44">
        <f>IF($B17="",0,IF(AND(OR($D17="",$D17&lt;=EOMONTH(P$7,0)),OR($E17="",$E17&gt;=P$7)),$F17*IF(AND(P$7&gt;=$C$5,OR($D17="",$D17&lt;$C$4)),1+$H17,1),0))</f>
        <v>9000</v>
      </c>
      <c r="Q17" s="44">
        <f>IF($B17="",0,IF(AND(OR($D17="",$D17&lt;=EOMONTH(Q$7,0)),OR($E17="",$E17&gt;=Q$7)),$F17*IF(AND(Q$7&gt;=$C$5,OR($D17="",$D17&lt;$C$4)),1+$H17,1),0))</f>
        <v>9000</v>
      </c>
      <c r="R17" s="44">
        <f>IF($B17="",0,IF(AND(OR($D17="",$D17&lt;=EOMONTH(R$7,0)),OR($E17="",$E17&gt;=R$7)),$F17*IF(AND(R$7&gt;=$C$5,OR($D17="",$D17&lt;$C$4)),1+$H17,1),0))</f>
        <v>9000</v>
      </c>
      <c r="S17" s="44">
        <f>IF($B17="",0,IF(AND(OR($D17="",$D17&lt;=EOMONTH(S$7,0)),OR($E17="",$E17&gt;=S$7)),$F17*IF(AND(S$7&gt;=$C$5,OR($D17="",$D17&lt;$C$4)),1+$H17,1),0))</f>
        <v>9000</v>
      </c>
      <c r="T17" s="44">
        <f>IF($B17="",0,IF(AND(OR($D17="",$D17&lt;=EOMONTH(T$7,0)),OR($E17="",$E17&gt;=T$7)),$F17*IF(AND(T$7&gt;=$C$5,OR($D17="",$D17&lt;$C$4)),1+$H17,1),0))</f>
        <v>9000</v>
      </c>
      <c r="U17" s="26">
        <f>SUM(I17:T17)</f>
        <v>54000</v>
      </c>
      <c r="V17" s="26">
        <f>U17*$G17</f>
        <v>6480</v>
      </c>
      <c r="W17" s="45">
        <f>U17+V17</f>
        <v>60480</v>
      </c>
      <c r="X17" s="46" t="str">
        <f>IF($B17="","",IF(AND($D17&lt;&gt;"",$E17&lt;&gt;"",$E17&lt;$D17),"CHECK: ends before start",IF($F17="","CHECK: salary missing",IF($D17&gt;T$7,"Starts after budget",IF(AND($E17&lt;&gt;"",$E17&lt;$C$4),"Ended before budget","OK")))))</f>
        <v>OK</v>
      </c>
    </row>
    <row r="18">
      <c r="B18" s="39" t="n"/>
      <c r="C18" s="40" t="n"/>
      <c r="D18" s="41" t="n"/>
      <c r="E18" s="41" t="n"/>
      <c r="F18" s="42" t="n"/>
      <c r="G18" s="43" t="n"/>
      <c r="H18" s="43" t="n"/>
      <c r="I18" s="44">
        <f>IF($B18="",0,IF(AND(OR($D18="",$D18&lt;=EOMONTH(I$7,0)),OR($E18="",$E18&gt;=I$7)),$F18*IF(AND(I$7&gt;=$C$5,OR($D18="",$D18&lt;$C$4)),1+$H18,1),0))</f>
        <v>0</v>
      </c>
      <c r="J18" s="44">
        <f>IF($B18="",0,IF(AND(OR($D18="",$D18&lt;=EOMONTH(J$7,0)),OR($E18="",$E18&gt;=J$7)),$F18*IF(AND(J$7&gt;=$C$5,OR($D18="",$D18&lt;$C$4)),1+$H18,1),0))</f>
        <v>0</v>
      </c>
      <c r="K18" s="44">
        <f>IF($B18="",0,IF(AND(OR($D18="",$D18&lt;=EOMONTH(K$7,0)),OR($E18="",$E18&gt;=K$7)),$F18*IF(AND(K$7&gt;=$C$5,OR($D18="",$D18&lt;$C$4)),1+$H18,1),0))</f>
        <v>0</v>
      </c>
      <c r="L18" s="44">
        <f>IF($B18="",0,IF(AND(OR($D18="",$D18&lt;=EOMONTH(L$7,0)),OR($E18="",$E18&gt;=L$7)),$F18*IF(AND(L$7&gt;=$C$5,OR($D18="",$D18&lt;$C$4)),1+$H18,1),0))</f>
        <v>0</v>
      </c>
      <c r="M18" s="44">
        <f>IF($B18="",0,IF(AND(OR($D18="",$D18&lt;=EOMONTH(M$7,0)),OR($E18="",$E18&gt;=M$7)),$F18*IF(AND(M$7&gt;=$C$5,OR($D18="",$D18&lt;$C$4)),1+$H18,1),0))</f>
        <v>0</v>
      </c>
      <c r="N18" s="44">
        <f>IF($B18="",0,IF(AND(OR($D18="",$D18&lt;=EOMONTH(N$7,0)),OR($E18="",$E18&gt;=N$7)),$F18*IF(AND(N$7&gt;=$C$5,OR($D18="",$D18&lt;$C$4)),1+$H18,1),0))</f>
        <v>0</v>
      </c>
      <c r="O18" s="44">
        <f>IF($B18="",0,IF(AND(OR($D18="",$D18&lt;=EOMONTH(O$7,0)),OR($E18="",$E18&gt;=O$7)),$F18*IF(AND(O$7&gt;=$C$5,OR($D18="",$D18&lt;$C$4)),1+$H18,1),0))</f>
        <v>0</v>
      </c>
      <c r="P18" s="44">
        <f>IF($B18="",0,IF(AND(OR($D18="",$D18&lt;=EOMONTH(P$7,0)),OR($E18="",$E18&gt;=P$7)),$F18*IF(AND(P$7&gt;=$C$5,OR($D18="",$D18&lt;$C$4)),1+$H18,1),0))</f>
        <v>0</v>
      </c>
      <c r="Q18" s="44">
        <f>IF($B18="",0,IF(AND(OR($D18="",$D18&lt;=EOMONTH(Q$7,0)),OR($E18="",$E18&gt;=Q$7)),$F18*IF(AND(Q$7&gt;=$C$5,OR($D18="",$D18&lt;$C$4)),1+$H18,1),0))</f>
        <v>0</v>
      </c>
      <c r="R18" s="44">
        <f>IF($B18="",0,IF(AND(OR($D18="",$D18&lt;=EOMONTH(R$7,0)),OR($E18="",$E18&gt;=R$7)),$F18*IF(AND(R$7&gt;=$C$5,OR($D18="",$D18&lt;$C$4)),1+$H18,1),0))</f>
        <v>0</v>
      </c>
      <c r="S18" s="44">
        <f>IF($B18="",0,IF(AND(OR($D18="",$D18&lt;=EOMONTH(S$7,0)),OR($E18="",$E18&gt;=S$7)),$F18*IF(AND(S$7&gt;=$C$5,OR($D18="",$D18&lt;$C$4)),1+$H18,1),0))</f>
        <v>0</v>
      </c>
      <c r="T18" s="44">
        <f>IF($B18="",0,IF(AND(OR($D18="",$D18&lt;=EOMONTH(T$7,0)),OR($E18="",$E18&gt;=T$7)),$F18*IF(AND(T$7&gt;=$C$5,OR($D18="",$D18&lt;$C$4)),1+$H18,1),0))</f>
        <v>0</v>
      </c>
      <c r="U18" s="26">
        <f>SUM(I18:T18)</f>
        <v>0</v>
      </c>
      <c r="V18" s="26">
        <f>U18*$G18</f>
        <v>0</v>
      </c>
      <c r="W18" s="45">
        <f>U18+V18</f>
        <v>0</v>
      </c>
      <c r="X18" s="46">
        <f>IF($B18="","",IF(AND($D18&lt;&gt;"",$E18&lt;&gt;"",$E18&lt;$D18),"CHECK: ends before start",IF($F18="","CHECK: salary missing",IF($D18&gt;T$7,"Starts after budget",IF(AND($E18&lt;&gt;"",$E18&lt;$C$4),"Ended before budget","OK")))))</f>
        <v/>
      </c>
    </row>
    <row r="19">
      <c r="B19" s="39" t="n"/>
      <c r="C19" s="40" t="n"/>
      <c r="D19" s="41" t="n"/>
      <c r="E19" s="41" t="n"/>
      <c r="F19" s="42" t="n"/>
      <c r="G19" s="43" t="n"/>
      <c r="H19" s="43" t="n"/>
      <c r="I19" s="44">
        <f>IF($B19="",0,IF(AND(OR($D19="",$D19&lt;=EOMONTH(I$7,0)),OR($E19="",$E19&gt;=I$7)),$F19*IF(AND(I$7&gt;=$C$5,OR($D19="",$D19&lt;$C$4)),1+$H19,1),0))</f>
        <v>0</v>
      </c>
      <c r="J19" s="44">
        <f>IF($B19="",0,IF(AND(OR($D19="",$D19&lt;=EOMONTH(J$7,0)),OR($E19="",$E19&gt;=J$7)),$F19*IF(AND(J$7&gt;=$C$5,OR($D19="",$D19&lt;$C$4)),1+$H19,1),0))</f>
        <v>0</v>
      </c>
      <c r="K19" s="44">
        <f>IF($B19="",0,IF(AND(OR($D19="",$D19&lt;=EOMONTH(K$7,0)),OR($E19="",$E19&gt;=K$7)),$F19*IF(AND(K$7&gt;=$C$5,OR($D19="",$D19&lt;$C$4)),1+$H19,1),0))</f>
        <v>0</v>
      </c>
      <c r="L19" s="44">
        <f>IF($B19="",0,IF(AND(OR($D19="",$D19&lt;=EOMONTH(L$7,0)),OR($E19="",$E19&gt;=L$7)),$F19*IF(AND(L$7&gt;=$C$5,OR($D19="",$D19&lt;$C$4)),1+$H19,1),0))</f>
        <v>0</v>
      </c>
      <c r="M19" s="44">
        <f>IF($B19="",0,IF(AND(OR($D19="",$D19&lt;=EOMONTH(M$7,0)),OR($E19="",$E19&gt;=M$7)),$F19*IF(AND(M$7&gt;=$C$5,OR($D19="",$D19&lt;$C$4)),1+$H19,1),0))</f>
        <v>0</v>
      </c>
      <c r="N19" s="44">
        <f>IF($B19="",0,IF(AND(OR($D19="",$D19&lt;=EOMONTH(N$7,0)),OR($E19="",$E19&gt;=N$7)),$F19*IF(AND(N$7&gt;=$C$5,OR($D19="",$D19&lt;$C$4)),1+$H19,1),0))</f>
        <v>0</v>
      </c>
      <c r="O19" s="44">
        <f>IF($B19="",0,IF(AND(OR($D19="",$D19&lt;=EOMONTH(O$7,0)),OR($E19="",$E19&gt;=O$7)),$F19*IF(AND(O$7&gt;=$C$5,OR($D19="",$D19&lt;$C$4)),1+$H19,1),0))</f>
        <v>0</v>
      </c>
      <c r="P19" s="44">
        <f>IF($B19="",0,IF(AND(OR($D19="",$D19&lt;=EOMONTH(P$7,0)),OR($E19="",$E19&gt;=P$7)),$F19*IF(AND(P$7&gt;=$C$5,OR($D19="",$D19&lt;$C$4)),1+$H19,1),0))</f>
        <v>0</v>
      </c>
      <c r="Q19" s="44">
        <f>IF($B19="",0,IF(AND(OR($D19="",$D19&lt;=EOMONTH(Q$7,0)),OR($E19="",$E19&gt;=Q$7)),$F19*IF(AND(Q$7&gt;=$C$5,OR($D19="",$D19&lt;$C$4)),1+$H19,1),0))</f>
        <v>0</v>
      </c>
      <c r="R19" s="44">
        <f>IF($B19="",0,IF(AND(OR($D19="",$D19&lt;=EOMONTH(R$7,0)),OR($E19="",$E19&gt;=R$7)),$F19*IF(AND(R$7&gt;=$C$5,OR($D19="",$D19&lt;$C$4)),1+$H19,1),0))</f>
        <v>0</v>
      </c>
      <c r="S19" s="44">
        <f>IF($B19="",0,IF(AND(OR($D19="",$D19&lt;=EOMONTH(S$7,0)),OR($E19="",$E19&gt;=S$7)),$F19*IF(AND(S$7&gt;=$C$5,OR($D19="",$D19&lt;$C$4)),1+$H19,1),0))</f>
        <v>0</v>
      </c>
      <c r="T19" s="44">
        <f>IF($B19="",0,IF(AND(OR($D19="",$D19&lt;=EOMONTH(T$7,0)),OR($E19="",$E19&gt;=T$7)),$F19*IF(AND(T$7&gt;=$C$5,OR($D19="",$D19&lt;$C$4)),1+$H19,1),0))</f>
        <v>0</v>
      </c>
      <c r="U19" s="26">
        <f>SUM(I19:T19)</f>
        <v>0</v>
      </c>
      <c r="V19" s="26">
        <f>U19*$G19</f>
        <v>0</v>
      </c>
      <c r="W19" s="45">
        <f>U19+V19</f>
        <v>0</v>
      </c>
      <c r="X19" s="46">
        <f>IF($B19="","",IF(AND($D19&lt;&gt;"",$E19&lt;&gt;"",$E19&lt;$D19),"CHECK: ends before start",IF($F19="","CHECK: salary missing",IF($D19&gt;T$7,"Starts after budget",IF(AND($E19&lt;&gt;"",$E19&lt;$C$4),"Ended before budget","OK")))))</f>
        <v/>
      </c>
    </row>
    <row r="20">
      <c r="B20" s="39" t="n"/>
      <c r="C20" s="40" t="n"/>
      <c r="D20" s="41" t="n"/>
      <c r="E20" s="41" t="n"/>
      <c r="F20" s="42" t="n"/>
      <c r="G20" s="43" t="n"/>
      <c r="H20" s="43" t="n"/>
      <c r="I20" s="44">
        <f>IF($B20="",0,IF(AND(OR($D20="",$D20&lt;=EOMONTH(I$7,0)),OR($E20="",$E20&gt;=I$7)),$F20*IF(AND(I$7&gt;=$C$5,OR($D20="",$D20&lt;$C$4)),1+$H20,1),0))</f>
        <v>0</v>
      </c>
      <c r="J20" s="44">
        <f>IF($B20="",0,IF(AND(OR($D20="",$D20&lt;=EOMONTH(J$7,0)),OR($E20="",$E20&gt;=J$7)),$F20*IF(AND(J$7&gt;=$C$5,OR($D20="",$D20&lt;$C$4)),1+$H20,1),0))</f>
        <v>0</v>
      </c>
      <c r="K20" s="44">
        <f>IF($B20="",0,IF(AND(OR($D20="",$D20&lt;=EOMONTH(K$7,0)),OR($E20="",$E20&gt;=K$7)),$F20*IF(AND(K$7&gt;=$C$5,OR($D20="",$D20&lt;$C$4)),1+$H20,1),0))</f>
        <v>0</v>
      </c>
      <c r="L20" s="44">
        <f>IF($B20="",0,IF(AND(OR($D20="",$D20&lt;=EOMONTH(L$7,0)),OR($E20="",$E20&gt;=L$7)),$F20*IF(AND(L$7&gt;=$C$5,OR($D20="",$D20&lt;$C$4)),1+$H20,1),0))</f>
        <v>0</v>
      </c>
      <c r="M20" s="44">
        <f>IF($B20="",0,IF(AND(OR($D20="",$D20&lt;=EOMONTH(M$7,0)),OR($E20="",$E20&gt;=M$7)),$F20*IF(AND(M$7&gt;=$C$5,OR($D20="",$D20&lt;$C$4)),1+$H20,1),0))</f>
        <v>0</v>
      </c>
      <c r="N20" s="44">
        <f>IF($B20="",0,IF(AND(OR($D20="",$D20&lt;=EOMONTH(N$7,0)),OR($E20="",$E20&gt;=N$7)),$F20*IF(AND(N$7&gt;=$C$5,OR($D20="",$D20&lt;$C$4)),1+$H20,1),0))</f>
        <v>0</v>
      </c>
      <c r="O20" s="44">
        <f>IF($B20="",0,IF(AND(OR($D20="",$D20&lt;=EOMONTH(O$7,0)),OR($E20="",$E20&gt;=O$7)),$F20*IF(AND(O$7&gt;=$C$5,OR($D20="",$D20&lt;$C$4)),1+$H20,1),0))</f>
        <v>0</v>
      </c>
      <c r="P20" s="44">
        <f>IF($B20="",0,IF(AND(OR($D20="",$D20&lt;=EOMONTH(P$7,0)),OR($E20="",$E20&gt;=P$7)),$F20*IF(AND(P$7&gt;=$C$5,OR($D20="",$D20&lt;$C$4)),1+$H20,1),0))</f>
        <v>0</v>
      </c>
      <c r="Q20" s="44">
        <f>IF($B20="",0,IF(AND(OR($D20="",$D20&lt;=EOMONTH(Q$7,0)),OR($E20="",$E20&gt;=Q$7)),$F20*IF(AND(Q$7&gt;=$C$5,OR($D20="",$D20&lt;$C$4)),1+$H20,1),0))</f>
        <v>0</v>
      </c>
      <c r="R20" s="44">
        <f>IF($B20="",0,IF(AND(OR($D20="",$D20&lt;=EOMONTH(R$7,0)),OR($E20="",$E20&gt;=R$7)),$F20*IF(AND(R$7&gt;=$C$5,OR($D20="",$D20&lt;$C$4)),1+$H20,1),0))</f>
        <v>0</v>
      </c>
      <c r="S20" s="44">
        <f>IF($B20="",0,IF(AND(OR($D20="",$D20&lt;=EOMONTH(S$7,0)),OR($E20="",$E20&gt;=S$7)),$F20*IF(AND(S$7&gt;=$C$5,OR($D20="",$D20&lt;$C$4)),1+$H20,1),0))</f>
        <v>0</v>
      </c>
      <c r="T20" s="44">
        <f>IF($B20="",0,IF(AND(OR($D20="",$D20&lt;=EOMONTH(T$7,0)),OR($E20="",$E20&gt;=T$7)),$F20*IF(AND(T$7&gt;=$C$5,OR($D20="",$D20&lt;$C$4)),1+$H20,1),0))</f>
        <v>0</v>
      </c>
      <c r="U20" s="26">
        <f>SUM(I20:T20)</f>
        <v>0</v>
      </c>
      <c r="V20" s="26">
        <f>U20*$G20</f>
        <v>0</v>
      </c>
      <c r="W20" s="45">
        <f>U20+V20</f>
        <v>0</v>
      </c>
      <c r="X20" s="46">
        <f>IF($B20="","",IF(AND($D20&lt;&gt;"",$E20&lt;&gt;"",$E20&lt;$D20),"CHECK: ends before start",IF($F20="","CHECK: salary missing",IF($D20&gt;T$7,"Starts after budget",IF(AND($E20&lt;&gt;"",$E20&lt;$C$4),"Ended before budget","OK")))))</f>
        <v/>
      </c>
    </row>
    <row r="21">
      <c r="B21" s="39" t="n"/>
      <c r="C21" s="40" t="n"/>
      <c r="D21" s="41" t="n"/>
      <c r="E21" s="41" t="n"/>
      <c r="F21" s="42" t="n"/>
      <c r="G21" s="43" t="n"/>
      <c r="H21" s="43" t="n"/>
      <c r="I21" s="44">
        <f>IF($B21="",0,IF(AND(OR($D21="",$D21&lt;=EOMONTH(I$7,0)),OR($E21="",$E21&gt;=I$7)),$F21*IF(AND(I$7&gt;=$C$5,OR($D21="",$D21&lt;$C$4)),1+$H21,1),0))</f>
        <v>0</v>
      </c>
      <c r="J21" s="44">
        <f>IF($B21="",0,IF(AND(OR($D21="",$D21&lt;=EOMONTH(J$7,0)),OR($E21="",$E21&gt;=J$7)),$F21*IF(AND(J$7&gt;=$C$5,OR($D21="",$D21&lt;$C$4)),1+$H21,1),0))</f>
        <v>0</v>
      </c>
      <c r="K21" s="44">
        <f>IF($B21="",0,IF(AND(OR($D21="",$D21&lt;=EOMONTH(K$7,0)),OR($E21="",$E21&gt;=K$7)),$F21*IF(AND(K$7&gt;=$C$5,OR($D21="",$D21&lt;$C$4)),1+$H21,1),0))</f>
        <v>0</v>
      </c>
      <c r="L21" s="44">
        <f>IF($B21="",0,IF(AND(OR($D21="",$D21&lt;=EOMONTH(L$7,0)),OR($E21="",$E21&gt;=L$7)),$F21*IF(AND(L$7&gt;=$C$5,OR($D21="",$D21&lt;$C$4)),1+$H21,1),0))</f>
        <v>0</v>
      </c>
      <c r="M21" s="44">
        <f>IF($B21="",0,IF(AND(OR($D21="",$D21&lt;=EOMONTH(M$7,0)),OR($E21="",$E21&gt;=M$7)),$F21*IF(AND(M$7&gt;=$C$5,OR($D21="",$D21&lt;$C$4)),1+$H21,1),0))</f>
        <v>0</v>
      </c>
      <c r="N21" s="44">
        <f>IF($B21="",0,IF(AND(OR($D21="",$D21&lt;=EOMONTH(N$7,0)),OR($E21="",$E21&gt;=N$7)),$F21*IF(AND(N$7&gt;=$C$5,OR($D21="",$D21&lt;$C$4)),1+$H21,1),0))</f>
        <v>0</v>
      </c>
      <c r="O21" s="44">
        <f>IF($B21="",0,IF(AND(OR($D21="",$D21&lt;=EOMONTH(O$7,0)),OR($E21="",$E21&gt;=O$7)),$F21*IF(AND(O$7&gt;=$C$5,OR($D21="",$D21&lt;$C$4)),1+$H21,1),0))</f>
        <v>0</v>
      </c>
      <c r="P21" s="44">
        <f>IF($B21="",0,IF(AND(OR($D21="",$D21&lt;=EOMONTH(P$7,0)),OR($E21="",$E21&gt;=P$7)),$F21*IF(AND(P$7&gt;=$C$5,OR($D21="",$D21&lt;$C$4)),1+$H21,1),0))</f>
        <v>0</v>
      </c>
      <c r="Q21" s="44">
        <f>IF($B21="",0,IF(AND(OR($D21="",$D21&lt;=EOMONTH(Q$7,0)),OR($E21="",$E21&gt;=Q$7)),$F21*IF(AND(Q$7&gt;=$C$5,OR($D21="",$D21&lt;$C$4)),1+$H21,1),0))</f>
        <v>0</v>
      </c>
      <c r="R21" s="44">
        <f>IF($B21="",0,IF(AND(OR($D21="",$D21&lt;=EOMONTH(R$7,0)),OR($E21="",$E21&gt;=R$7)),$F21*IF(AND(R$7&gt;=$C$5,OR($D21="",$D21&lt;$C$4)),1+$H21,1),0))</f>
        <v>0</v>
      </c>
      <c r="S21" s="44">
        <f>IF($B21="",0,IF(AND(OR($D21="",$D21&lt;=EOMONTH(S$7,0)),OR($E21="",$E21&gt;=S$7)),$F21*IF(AND(S$7&gt;=$C$5,OR($D21="",$D21&lt;$C$4)),1+$H21,1),0))</f>
        <v>0</v>
      </c>
      <c r="T21" s="44">
        <f>IF($B21="",0,IF(AND(OR($D21="",$D21&lt;=EOMONTH(T$7,0)),OR($E21="",$E21&gt;=T$7)),$F21*IF(AND(T$7&gt;=$C$5,OR($D21="",$D21&lt;$C$4)),1+$H21,1),0))</f>
        <v>0</v>
      </c>
      <c r="U21" s="26">
        <f>SUM(I21:T21)</f>
        <v>0</v>
      </c>
      <c r="V21" s="26">
        <f>U21*$G21</f>
        <v>0</v>
      </c>
      <c r="W21" s="45">
        <f>U21+V21</f>
        <v>0</v>
      </c>
      <c r="X21" s="46">
        <f>IF($B21="","",IF(AND($D21&lt;&gt;"",$E21&lt;&gt;"",$E21&lt;$D21),"CHECK: ends before start",IF($F21="","CHECK: salary missing",IF($D21&gt;T$7,"Starts after budget",IF(AND($E21&lt;&gt;"",$E21&lt;$C$4),"Ended before budget","OK")))))</f>
        <v/>
      </c>
    </row>
    <row r="22">
      <c r="B22" s="39" t="n"/>
      <c r="C22" s="40" t="n"/>
      <c r="D22" s="41" t="n"/>
      <c r="E22" s="41" t="n"/>
      <c r="F22" s="42" t="n"/>
      <c r="G22" s="43" t="n"/>
      <c r="H22" s="43" t="n"/>
      <c r="I22" s="44">
        <f>IF($B22="",0,IF(AND(OR($D22="",$D22&lt;=EOMONTH(I$7,0)),OR($E22="",$E22&gt;=I$7)),$F22*IF(AND(I$7&gt;=$C$5,OR($D22="",$D22&lt;$C$4)),1+$H22,1),0))</f>
        <v>0</v>
      </c>
      <c r="J22" s="44">
        <f>IF($B22="",0,IF(AND(OR($D22="",$D22&lt;=EOMONTH(J$7,0)),OR($E22="",$E22&gt;=J$7)),$F22*IF(AND(J$7&gt;=$C$5,OR($D22="",$D22&lt;$C$4)),1+$H22,1),0))</f>
        <v>0</v>
      </c>
      <c r="K22" s="44">
        <f>IF($B22="",0,IF(AND(OR($D22="",$D22&lt;=EOMONTH(K$7,0)),OR($E22="",$E22&gt;=K$7)),$F22*IF(AND(K$7&gt;=$C$5,OR($D22="",$D22&lt;$C$4)),1+$H22,1),0))</f>
        <v>0</v>
      </c>
      <c r="L22" s="44">
        <f>IF($B22="",0,IF(AND(OR($D22="",$D22&lt;=EOMONTH(L$7,0)),OR($E22="",$E22&gt;=L$7)),$F22*IF(AND(L$7&gt;=$C$5,OR($D22="",$D22&lt;$C$4)),1+$H22,1),0))</f>
        <v>0</v>
      </c>
      <c r="M22" s="44">
        <f>IF($B22="",0,IF(AND(OR($D22="",$D22&lt;=EOMONTH(M$7,0)),OR($E22="",$E22&gt;=M$7)),$F22*IF(AND(M$7&gt;=$C$5,OR($D22="",$D22&lt;$C$4)),1+$H22,1),0))</f>
        <v>0</v>
      </c>
      <c r="N22" s="44">
        <f>IF($B22="",0,IF(AND(OR($D22="",$D22&lt;=EOMONTH(N$7,0)),OR($E22="",$E22&gt;=N$7)),$F22*IF(AND(N$7&gt;=$C$5,OR($D22="",$D22&lt;$C$4)),1+$H22,1),0))</f>
        <v>0</v>
      </c>
      <c r="O22" s="44">
        <f>IF($B22="",0,IF(AND(OR($D22="",$D22&lt;=EOMONTH(O$7,0)),OR($E22="",$E22&gt;=O$7)),$F22*IF(AND(O$7&gt;=$C$5,OR($D22="",$D22&lt;$C$4)),1+$H22,1),0))</f>
        <v>0</v>
      </c>
      <c r="P22" s="44">
        <f>IF($B22="",0,IF(AND(OR($D22="",$D22&lt;=EOMONTH(P$7,0)),OR($E22="",$E22&gt;=P$7)),$F22*IF(AND(P$7&gt;=$C$5,OR($D22="",$D22&lt;$C$4)),1+$H22,1),0))</f>
        <v>0</v>
      </c>
      <c r="Q22" s="44">
        <f>IF($B22="",0,IF(AND(OR($D22="",$D22&lt;=EOMONTH(Q$7,0)),OR($E22="",$E22&gt;=Q$7)),$F22*IF(AND(Q$7&gt;=$C$5,OR($D22="",$D22&lt;$C$4)),1+$H22,1),0))</f>
        <v>0</v>
      </c>
      <c r="R22" s="44">
        <f>IF($B22="",0,IF(AND(OR($D22="",$D22&lt;=EOMONTH(R$7,0)),OR($E22="",$E22&gt;=R$7)),$F22*IF(AND(R$7&gt;=$C$5,OR($D22="",$D22&lt;$C$4)),1+$H22,1),0))</f>
        <v>0</v>
      </c>
      <c r="S22" s="44">
        <f>IF($B22="",0,IF(AND(OR($D22="",$D22&lt;=EOMONTH(S$7,0)),OR($E22="",$E22&gt;=S$7)),$F22*IF(AND(S$7&gt;=$C$5,OR($D22="",$D22&lt;$C$4)),1+$H22,1),0))</f>
        <v>0</v>
      </c>
      <c r="T22" s="44">
        <f>IF($B22="",0,IF(AND(OR($D22="",$D22&lt;=EOMONTH(T$7,0)),OR($E22="",$E22&gt;=T$7)),$F22*IF(AND(T$7&gt;=$C$5,OR($D22="",$D22&lt;$C$4)),1+$H22,1),0))</f>
        <v>0</v>
      </c>
      <c r="U22" s="26">
        <f>SUM(I22:T22)</f>
        <v>0</v>
      </c>
      <c r="V22" s="26">
        <f>U22*$G22</f>
        <v>0</v>
      </c>
      <c r="W22" s="45">
        <f>U22+V22</f>
        <v>0</v>
      </c>
      <c r="X22" s="46">
        <f>IF($B22="","",IF(AND($D22&lt;&gt;"",$E22&lt;&gt;"",$E22&lt;$D22),"CHECK: ends before start",IF($F22="","CHECK: salary missing",IF($D22&gt;T$7,"Starts after budget",IF(AND($E22&lt;&gt;"",$E22&lt;$C$4),"Ended before budget","OK")))))</f>
        <v/>
      </c>
    </row>
    <row r="23">
      <c r="B23" s="39" t="n"/>
      <c r="C23" s="40" t="n"/>
      <c r="D23" s="41" t="n"/>
      <c r="E23" s="41" t="n"/>
      <c r="F23" s="42" t="n"/>
      <c r="G23" s="43" t="n"/>
      <c r="H23" s="43" t="n"/>
      <c r="I23" s="44">
        <f>IF($B23="",0,IF(AND(OR($D23="",$D23&lt;=EOMONTH(I$7,0)),OR($E23="",$E23&gt;=I$7)),$F23*IF(AND(I$7&gt;=$C$5,OR($D23="",$D23&lt;$C$4)),1+$H23,1),0))</f>
        <v>0</v>
      </c>
      <c r="J23" s="44">
        <f>IF($B23="",0,IF(AND(OR($D23="",$D23&lt;=EOMONTH(J$7,0)),OR($E23="",$E23&gt;=J$7)),$F23*IF(AND(J$7&gt;=$C$5,OR($D23="",$D23&lt;$C$4)),1+$H23,1),0))</f>
        <v>0</v>
      </c>
      <c r="K23" s="44">
        <f>IF($B23="",0,IF(AND(OR($D23="",$D23&lt;=EOMONTH(K$7,0)),OR($E23="",$E23&gt;=K$7)),$F23*IF(AND(K$7&gt;=$C$5,OR($D23="",$D23&lt;$C$4)),1+$H23,1),0))</f>
        <v>0</v>
      </c>
      <c r="L23" s="44">
        <f>IF($B23="",0,IF(AND(OR($D23="",$D23&lt;=EOMONTH(L$7,0)),OR($E23="",$E23&gt;=L$7)),$F23*IF(AND(L$7&gt;=$C$5,OR($D23="",$D23&lt;$C$4)),1+$H23,1),0))</f>
        <v>0</v>
      </c>
      <c r="M23" s="44">
        <f>IF($B23="",0,IF(AND(OR($D23="",$D23&lt;=EOMONTH(M$7,0)),OR($E23="",$E23&gt;=M$7)),$F23*IF(AND(M$7&gt;=$C$5,OR($D23="",$D23&lt;$C$4)),1+$H23,1),0))</f>
        <v>0</v>
      </c>
      <c r="N23" s="44">
        <f>IF($B23="",0,IF(AND(OR($D23="",$D23&lt;=EOMONTH(N$7,0)),OR($E23="",$E23&gt;=N$7)),$F23*IF(AND(N$7&gt;=$C$5,OR($D23="",$D23&lt;$C$4)),1+$H23,1),0))</f>
        <v>0</v>
      </c>
      <c r="O23" s="44">
        <f>IF($B23="",0,IF(AND(OR($D23="",$D23&lt;=EOMONTH(O$7,0)),OR($E23="",$E23&gt;=O$7)),$F23*IF(AND(O$7&gt;=$C$5,OR($D23="",$D23&lt;$C$4)),1+$H23,1),0))</f>
        <v>0</v>
      </c>
      <c r="P23" s="44">
        <f>IF($B23="",0,IF(AND(OR($D23="",$D23&lt;=EOMONTH(P$7,0)),OR($E23="",$E23&gt;=P$7)),$F23*IF(AND(P$7&gt;=$C$5,OR($D23="",$D23&lt;$C$4)),1+$H23,1),0))</f>
        <v>0</v>
      </c>
      <c r="Q23" s="44">
        <f>IF($B23="",0,IF(AND(OR($D23="",$D23&lt;=EOMONTH(Q$7,0)),OR($E23="",$E23&gt;=Q$7)),$F23*IF(AND(Q$7&gt;=$C$5,OR($D23="",$D23&lt;$C$4)),1+$H23,1),0))</f>
        <v>0</v>
      </c>
      <c r="R23" s="44">
        <f>IF($B23="",0,IF(AND(OR($D23="",$D23&lt;=EOMONTH(R$7,0)),OR($E23="",$E23&gt;=R$7)),$F23*IF(AND(R$7&gt;=$C$5,OR($D23="",$D23&lt;$C$4)),1+$H23,1),0))</f>
        <v>0</v>
      </c>
      <c r="S23" s="44">
        <f>IF($B23="",0,IF(AND(OR($D23="",$D23&lt;=EOMONTH(S$7,0)),OR($E23="",$E23&gt;=S$7)),$F23*IF(AND(S$7&gt;=$C$5,OR($D23="",$D23&lt;$C$4)),1+$H23,1),0))</f>
        <v>0</v>
      </c>
      <c r="T23" s="44">
        <f>IF($B23="",0,IF(AND(OR($D23="",$D23&lt;=EOMONTH(T$7,0)),OR($E23="",$E23&gt;=T$7)),$F23*IF(AND(T$7&gt;=$C$5,OR($D23="",$D23&lt;$C$4)),1+$H23,1),0))</f>
        <v>0</v>
      </c>
      <c r="U23" s="26">
        <f>SUM(I23:T23)</f>
        <v>0</v>
      </c>
      <c r="V23" s="26">
        <f>U23*$G23</f>
        <v>0</v>
      </c>
      <c r="W23" s="45">
        <f>U23+V23</f>
        <v>0</v>
      </c>
      <c r="X23" s="46">
        <f>IF($B23="","",IF(AND($D23&lt;&gt;"",$E23&lt;&gt;"",$E23&lt;$D23),"CHECK: ends before start",IF($F23="","CHECK: salary missing",IF($D23&gt;T$7,"Starts after budget",IF(AND($E23&lt;&gt;"",$E23&lt;$C$4),"Ended before budget","OK")))))</f>
        <v/>
      </c>
    </row>
    <row r="24">
      <c r="B24" s="39" t="n"/>
      <c r="C24" s="40" t="n"/>
      <c r="D24" s="41" t="n"/>
      <c r="E24" s="41" t="n"/>
      <c r="F24" s="42" t="n"/>
      <c r="G24" s="43" t="n"/>
      <c r="H24" s="43" t="n"/>
      <c r="I24" s="44">
        <f>IF($B24="",0,IF(AND(OR($D24="",$D24&lt;=EOMONTH(I$7,0)),OR($E24="",$E24&gt;=I$7)),$F24*IF(AND(I$7&gt;=$C$5,OR($D24="",$D24&lt;$C$4)),1+$H24,1),0))</f>
        <v>0</v>
      </c>
      <c r="J24" s="44">
        <f>IF($B24="",0,IF(AND(OR($D24="",$D24&lt;=EOMONTH(J$7,0)),OR($E24="",$E24&gt;=J$7)),$F24*IF(AND(J$7&gt;=$C$5,OR($D24="",$D24&lt;$C$4)),1+$H24,1),0))</f>
        <v>0</v>
      </c>
      <c r="K24" s="44">
        <f>IF($B24="",0,IF(AND(OR($D24="",$D24&lt;=EOMONTH(K$7,0)),OR($E24="",$E24&gt;=K$7)),$F24*IF(AND(K$7&gt;=$C$5,OR($D24="",$D24&lt;$C$4)),1+$H24,1),0))</f>
        <v>0</v>
      </c>
      <c r="L24" s="44">
        <f>IF($B24="",0,IF(AND(OR($D24="",$D24&lt;=EOMONTH(L$7,0)),OR($E24="",$E24&gt;=L$7)),$F24*IF(AND(L$7&gt;=$C$5,OR($D24="",$D24&lt;$C$4)),1+$H24,1),0))</f>
        <v>0</v>
      </c>
      <c r="M24" s="44">
        <f>IF($B24="",0,IF(AND(OR($D24="",$D24&lt;=EOMONTH(M$7,0)),OR($E24="",$E24&gt;=M$7)),$F24*IF(AND(M$7&gt;=$C$5,OR($D24="",$D24&lt;$C$4)),1+$H24,1),0))</f>
        <v>0</v>
      </c>
      <c r="N24" s="44">
        <f>IF($B24="",0,IF(AND(OR($D24="",$D24&lt;=EOMONTH(N$7,0)),OR($E24="",$E24&gt;=N$7)),$F24*IF(AND(N$7&gt;=$C$5,OR($D24="",$D24&lt;$C$4)),1+$H24,1),0))</f>
        <v>0</v>
      </c>
      <c r="O24" s="44">
        <f>IF($B24="",0,IF(AND(OR($D24="",$D24&lt;=EOMONTH(O$7,0)),OR($E24="",$E24&gt;=O$7)),$F24*IF(AND(O$7&gt;=$C$5,OR($D24="",$D24&lt;$C$4)),1+$H24,1),0))</f>
        <v>0</v>
      </c>
      <c r="P24" s="44">
        <f>IF($B24="",0,IF(AND(OR($D24="",$D24&lt;=EOMONTH(P$7,0)),OR($E24="",$E24&gt;=P$7)),$F24*IF(AND(P$7&gt;=$C$5,OR($D24="",$D24&lt;$C$4)),1+$H24,1),0))</f>
        <v>0</v>
      </c>
      <c r="Q24" s="44">
        <f>IF($B24="",0,IF(AND(OR($D24="",$D24&lt;=EOMONTH(Q$7,0)),OR($E24="",$E24&gt;=Q$7)),$F24*IF(AND(Q$7&gt;=$C$5,OR($D24="",$D24&lt;$C$4)),1+$H24,1),0))</f>
        <v>0</v>
      </c>
      <c r="R24" s="44">
        <f>IF($B24="",0,IF(AND(OR($D24="",$D24&lt;=EOMONTH(R$7,0)),OR($E24="",$E24&gt;=R$7)),$F24*IF(AND(R$7&gt;=$C$5,OR($D24="",$D24&lt;$C$4)),1+$H24,1),0))</f>
        <v>0</v>
      </c>
      <c r="S24" s="44">
        <f>IF($B24="",0,IF(AND(OR($D24="",$D24&lt;=EOMONTH(S$7,0)),OR($E24="",$E24&gt;=S$7)),$F24*IF(AND(S$7&gt;=$C$5,OR($D24="",$D24&lt;$C$4)),1+$H24,1),0))</f>
        <v>0</v>
      </c>
      <c r="T24" s="44">
        <f>IF($B24="",0,IF(AND(OR($D24="",$D24&lt;=EOMONTH(T$7,0)),OR($E24="",$E24&gt;=T$7)),$F24*IF(AND(T$7&gt;=$C$5,OR($D24="",$D24&lt;$C$4)),1+$H24,1),0))</f>
        <v>0</v>
      </c>
      <c r="U24" s="26">
        <f>SUM(I24:T24)</f>
        <v>0</v>
      </c>
      <c r="V24" s="26">
        <f>U24*$G24</f>
        <v>0</v>
      </c>
      <c r="W24" s="45">
        <f>U24+V24</f>
        <v>0</v>
      </c>
      <c r="X24" s="46">
        <f>IF($B24="","",IF(AND($D24&lt;&gt;"",$E24&lt;&gt;"",$E24&lt;$D24),"CHECK: ends before start",IF($F24="","CHECK: salary missing",IF($D24&gt;T$7,"Starts after budget",IF(AND($E24&lt;&gt;"",$E24&lt;$C$4),"Ended before budget","OK")))))</f>
        <v/>
      </c>
    </row>
    <row r="25">
      <c r="B25" s="39" t="n"/>
      <c r="C25" s="40" t="n"/>
      <c r="D25" s="41" t="n"/>
      <c r="E25" s="41" t="n"/>
      <c r="F25" s="42" t="n"/>
      <c r="G25" s="43" t="n"/>
      <c r="H25" s="43" t="n"/>
      <c r="I25" s="44">
        <f>IF($B25="",0,IF(AND(OR($D25="",$D25&lt;=EOMONTH(I$7,0)),OR($E25="",$E25&gt;=I$7)),$F25*IF(AND(I$7&gt;=$C$5,OR($D25="",$D25&lt;$C$4)),1+$H25,1),0))</f>
        <v>0</v>
      </c>
      <c r="J25" s="44">
        <f>IF($B25="",0,IF(AND(OR($D25="",$D25&lt;=EOMONTH(J$7,0)),OR($E25="",$E25&gt;=J$7)),$F25*IF(AND(J$7&gt;=$C$5,OR($D25="",$D25&lt;$C$4)),1+$H25,1),0))</f>
        <v>0</v>
      </c>
      <c r="K25" s="44">
        <f>IF($B25="",0,IF(AND(OR($D25="",$D25&lt;=EOMONTH(K$7,0)),OR($E25="",$E25&gt;=K$7)),$F25*IF(AND(K$7&gt;=$C$5,OR($D25="",$D25&lt;$C$4)),1+$H25,1),0))</f>
        <v>0</v>
      </c>
      <c r="L25" s="44">
        <f>IF($B25="",0,IF(AND(OR($D25="",$D25&lt;=EOMONTH(L$7,0)),OR($E25="",$E25&gt;=L$7)),$F25*IF(AND(L$7&gt;=$C$5,OR($D25="",$D25&lt;$C$4)),1+$H25,1),0))</f>
        <v>0</v>
      </c>
      <c r="M25" s="44">
        <f>IF($B25="",0,IF(AND(OR($D25="",$D25&lt;=EOMONTH(M$7,0)),OR($E25="",$E25&gt;=M$7)),$F25*IF(AND(M$7&gt;=$C$5,OR($D25="",$D25&lt;$C$4)),1+$H25,1),0))</f>
        <v>0</v>
      </c>
      <c r="N25" s="44">
        <f>IF($B25="",0,IF(AND(OR($D25="",$D25&lt;=EOMONTH(N$7,0)),OR($E25="",$E25&gt;=N$7)),$F25*IF(AND(N$7&gt;=$C$5,OR($D25="",$D25&lt;$C$4)),1+$H25,1),0))</f>
        <v>0</v>
      </c>
      <c r="O25" s="44">
        <f>IF($B25="",0,IF(AND(OR($D25="",$D25&lt;=EOMONTH(O$7,0)),OR($E25="",$E25&gt;=O$7)),$F25*IF(AND(O$7&gt;=$C$5,OR($D25="",$D25&lt;$C$4)),1+$H25,1),0))</f>
        <v>0</v>
      </c>
      <c r="P25" s="44">
        <f>IF($B25="",0,IF(AND(OR($D25="",$D25&lt;=EOMONTH(P$7,0)),OR($E25="",$E25&gt;=P$7)),$F25*IF(AND(P$7&gt;=$C$5,OR($D25="",$D25&lt;$C$4)),1+$H25,1),0))</f>
        <v>0</v>
      </c>
      <c r="Q25" s="44">
        <f>IF($B25="",0,IF(AND(OR($D25="",$D25&lt;=EOMONTH(Q$7,0)),OR($E25="",$E25&gt;=Q$7)),$F25*IF(AND(Q$7&gt;=$C$5,OR($D25="",$D25&lt;$C$4)),1+$H25,1),0))</f>
        <v>0</v>
      </c>
      <c r="R25" s="44">
        <f>IF($B25="",0,IF(AND(OR($D25="",$D25&lt;=EOMONTH(R$7,0)),OR($E25="",$E25&gt;=R$7)),$F25*IF(AND(R$7&gt;=$C$5,OR($D25="",$D25&lt;$C$4)),1+$H25,1),0))</f>
        <v>0</v>
      </c>
      <c r="S25" s="44">
        <f>IF($B25="",0,IF(AND(OR($D25="",$D25&lt;=EOMONTH(S$7,0)),OR($E25="",$E25&gt;=S$7)),$F25*IF(AND(S$7&gt;=$C$5,OR($D25="",$D25&lt;$C$4)),1+$H25,1),0))</f>
        <v>0</v>
      </c>
      <c r="T25" s="44">
        <f>IF($B25="",0,IF(AND(OR($D25="",$D25&lt;=EOMONTH(T$7,0)),OR($E25="",$E25&gt;=T$7)),$F25*IF(AND(T$7&gt;=$C$5,OR($D25="",$D25&lt;$C$4)),1+$H25,1),0))</f>
        <v>0</v>
      </c>
      <c r="U25" s="26">
        <f>SUM(I25:T25)</f>
        <v>0</v>
      </c>
      <c r="V25" s="26">
        <f>U25*$G25</f>
        <v>0</v>
      </c>
      <c r="W25" s="45">
        <f>U25+V25</f>
        <v>0</v>
      </c>
      <c r="X25" s="46">
        <f>IF($B25="","",IF(AND($D25&lt;&gt;"",$E25&lt;&gt;"",$E25&lt;$D25),"CHECK: ends before start",IF($F25="","CHECK: salary missing",IF($D25&gt;T$7,"Starts after budget",IF(AND($E25&lt;&gt;"",$E25&lt;$C$4),"Ended before budget","OK")))))</f>
        <v/>
      </c>
    </row>
    <row r="26">
      <c r="B26" s="39" t="n"/>
      <c r="C26" s="40" t="n"/>
      <c r="D26" s="41" t="n"/>
      <c r="E26" s="41" t="n"/>
      <c r="F26" s="42" t="n"/>
      <c r="G26" s="43" t="n"/>
      <c r="H26" s="43" t="n"/>
      <c r="I26" s="44">
        <f>IF($B26="",0,IF(AND(OR($D26="",$D26&lt;=EOMONTH(I$7,0)),OR($E26="",$E26&gt;=I$7)),$F26*IF(AND(I$7&gt;=$C$5,OR($D26="",$D26&lt;$C$4)),1+$H26,1),0))</f>
        <v>0</v>
      </c>
      <c r="J26" s="44">
        <f>IF($B26="",0,IF(AND(OR($D26="",$D26&lt;=EOMONTH(J$7,0)),OR($E26="",$E26&gt;=J$7)),$F26*IF(AND(J$7&gt;=$C$5,OR($D26="",$D26&lt;$C$4)),1+$H26,1),0))</f>
        <v>0</v>
      </c>
      <c r="K26" s="44">
        <f>IF($B26="",0,IF(AND(OR($D26="",$D26&lt;=EOMONTH(K$7,0)),OR($E26="",$E26&gt;=K$7)),$F26*IF(AND(K$7&gt;=$C$5,OR($D26="",$D26&lt;$C$4)),1+$H26,1),0))</f>
        <v>0</v>
      </c>
      <c r="L26" s="44">
        <f>IF($B26="",0,IF(AND(OR($D26="",$D26&lt;=EOMONTH(L$7,0)),OR($E26="",$E26&gt;=L$7)),$F26*IF(AND(L$7&gt;=$C$5,OR($D26="",$D26&lt;$C$4)),1+$H26,1),0))</f>
        <v>0</v>
      </c>
      <c r="M26" s="44">
        <f>IF($B26="",0,IF(AND(OR($D26="",$D26&lt;=EOMONTH(M$7,0)),OR($E26="",$E26&gt;=M$7)),$F26*IF(AND(M$7&gt;=$C$5,OR($D26="",$D26&lt;$C$4)),1+$H26,1),0))</f>
        <v>0</v>
      </c>
      <c r="N26" s="44">
        <f>IF($B26="",0,IF(AND(OR($D26="",$D26&lt;=EOMONTH(N$7,0)),OR($E26="",$E26&gt;=N$7)),$F26*IF(AND(N$7&gt;=$C$5,OR($D26="",$D26&lt;$C$4)),1+$H26,1),0))</f>
        <v>0</v>
      </c>
      <c r="O26" s="44">
        <f>IF($B26="",0,IF(AND(OR($D26="",$D26&lt;=EOMONTH(O$7,0)),OR($E26="",$E26&gt;=O$7)),$F26*IF(AND(O$7&gt;=$C$5,OR($D26="",$D26&lt;$C$4)),1+$H26,1),0))</f>
        <v>0</v>
      </c>
      <c r="P26" s="44">
        <f>IF($B26="",0,IF(AND(OR($D26="",$D26&lt;=EOMONTH(P$7,0)),OR($E26="",$E26&gt;=P$7)),$F26*IF(AND(P$7&gt;=$C$5,OR($D26="",$D26&lt;$C$4)),1+$H26,1),0))</f>
        <v>0</v>
      </c>
      <c r="Q26" s="44">
        <f>IF($B26="",0,IF(AND(OR($D26="",$D26&lt;=EOMONTH(Q$7,0)),OR($E26="",$E26&gt;=Q$7)),$F26*IF(AND(Q$7&gt;=$C$5,OR($D26="",$D26&lt;$C$4)),1+$H26,1),0))</f>
        <v>0</v>
      </c>
      <c r="R26" s="44">
        <f>IF($B26="",0,IF(AND(OR($D26="",$D26&lt;=EOMONTH(R$7,0)),OR($E26="",$E26&gt;=R$7)),$F26*IF(AND(R$7&gt;=$C$5,OR($D26="",$D26&lt;$C$4)),1+$H26,1),0))</f>
        <v>0</v>
      </c>
      <c r="S26" s="44">
        <f>IF($B26="",0,IF(AND(OR($D26="",$D26&lt;=EOMONTH(S$7,0)),OR($E26="",$E26&gt;=S$7)),$F26*IF(AND(S$7&gt;=$C$5,OR($D26="",$D26&lt;$C$4)),1+$H26,1),0))</f>
        <v>0</v>
      </c>
      <c r="T26" s="44">
        <f>IF($B26="",0,IF(AND(OR($D26="",$D26&lt;=EOMONTH(T$7,0)),OR($E26="",$E26&gt;=T$7)),$F26*IF(AND(T$7&gt;=$C$5,OR($D26="",$D26&lt;$C$4)),1+$H26,1),0))</f>
        <v>0</v>
      </c>
      <c r="U26" s="26">
        <f>SUM(I26:T26)</f>
        <v>0</v>
      </c>
      <c r="V26" s="26">
        <f>U26*$G26</f>
        <v>0</v>
      </c>
      <c r="W26" s="45">
        <f>U26+V26</f>
        <v>0</v>
      </c>
      <c r="X26" s="46">
        <f>IF($B26="","",IF(AND($D26&lt;&gt;"",$E26&lt;&gt;"",$E26&lt;$D26),"CHECK: ends before start",IF($F26="","CHECK: salary missing",IF($D26&gt;T$7,"Starts after budget",IF(AND($E26&lt;&gt;"",$E26&lt;$C$4),"Ended before budget","OK")))))</f>
        <v/>
      </c>
    </row>
    <row r="27">
      <c r="B27" s="39" t="n"/>
      <c r="C27" s="40" t="n"/>
      <c r="D27" s="41" t="n"/>
      <c r="E27" s="41" t="n"/>
      <c r="F27" s="42" t="n"/>
      <c r="G27" s="43" t="n"/>
      <c r="H27" s="43" t="n"/>
      <c r="I27" s="44">
        <f>IF($B27="",0,IF(AND(OR($D27="",$D27&lt;=EOMONTH(I$7,0)),OR($E27="",$E27&gt;=I$7)),$F27*IF(AND(I$7&gt;=$C$5,OR($D27="",$D27&lt;$C$4)),1+$H27,1),0))</f>
        <v>0</v>
      </c>
      <c r="J27" s="44">
        <f>IF($B27="",0,IF(AND(OR($D27="",$D27&lt;=EOMONTH(J$7,0)),OR($E27="",$E27&gt;=J$7)),$F27*IF(AND(J$7&gt;=$C$5,OR($D27="",$D27&lt;$C$4)),1+$H27,1),0))</f>
        <v>0</v>
      </c>
      <c r="K27" s="44">
        <f>IF($B27="",0,IF(AND(OR($D27="",$D27&lt;=EOMONTH(K$7,0)),OR($E27="",$E27&gt;=K$7)),$F27*IF(AND(K$7&gt;=$C$5,OR($D27="",$D27&lt;$C$4)),1+$H27,1),0))</f>
        <v>0</v>
      </c>
      <c r="L27" s="44">
        <f>IF($B27="",0,IF(AND(OR($D27="",$D27&lt;=EOMONTH(L$7,0)),OR($E27="",$E27&gt;=L$7)),$F27*IF(AND(L$7&gt;=$C$5,OR($D27="",$D27&lt;$C$4)),1+$H27,1),0))</f>
        <v>0</v>
      </c>
      <c r="M27" s="44">
        <f>IF($B27="",0,IF(AND(OR($D27="",$D27&lt;=EOMONTH(M$7,0)),OR($E27="",$E27&gt;=M$7)),$F27*IF(AND(M$7&gt;=$C$5,OR($D27="",$D27&lt;$C$4)),1+$H27,1),0))</f>
        <v>0</v>
      </c>
      <c r="N27" s="44">
        <f>IF($B27="",0,IF(AND(OR($D27="",$D27&lt;=EOMONTH(N$7,0)),OR($E27="",$E27&gt;=N$7)),$F27*IF(AND(N$7&gt;=$C$5,OR($D27="",$D27&lt;$C$4)),1+$H27,1),0))</f>
        <v>0</v>
      </c>
      <c r="O27" s="44">
        <f>IF($B27="",0,IF(AND(OR($D27="",$D27&lt;=EOMONTH(O$7,0)),OR($E27="",$E27&gt;=O$7)),$F27*IF(AND(O$7&gt;=$C$5,OR($D27="",$D27&lt;$C$4)),1+$H27,1),0))</f>
        <v>0</v>
      </c>
      <c r="P27" s="44">
        <f>IF($B27="",0,IF(AND(OR($D27="",$D27&lt;=EOMONTH(P$7,0)),OR($E27="",$E27&gt;=P$7)),$F27*IF(AND(P$7&gt;=$C$5,OR($D27="",$D27&lt;$C$4)),1+$H27,1),0))</f>
        <v>0</v>
      </c>
      <c r="Q27" s="44">
        <f>IF($B27="",0,IF(AND(OR($D27="",$D27&lt;=EOMONTH(Q$7,0)),OR($E27="",$E27&gt;=Q$7)),$F27*IF(AND(Q$7&gt;=$C$5,OR($D27="",$D27&lt;$C$4)),1+$H27,1),0))</f>
        <v>0</v>
      </c>
      <c r="R27" s="44">
        <f>IF($B27="",0,IF(AND(OR($D27="",$D27&lt;=EOMONTH(R$7,0)),OR($E27="",$E27&gt;=R$7)),$F27*IF(AND(R$7&gt;=$C$5,OR($D27="",$D27&lt;$C$4)),1+$H27,1),0))</f>
        <v>0</v>
      </c>
      <c r="S27" s="44">
        <f>IF($B27="",0,IF(AND(OR($D27="",$D27&lt;=EOMONTH(S$7,0)),OR($E27="",$E27&gt;=S$7)),$F27*IF(AND(S$7&gt;=$C$5,OR($D27="",$D27&lt;$C$4)),1+$H27,1),0))</f>
        <v>0</v>
      </c>
      <c r="T27" s="44">
        <f>IF($B27="",0,IF(AND(OR($D27="",$D27&lt;=EOMONTH(T$7,0)),OR($E27="",$E27&gt;=T$7)),$F27*IF(AND(T$7&gt;=$C$5,OR($D27="",$D27&lt;$C$4)),1+$H27,1),0))</f>
        <v>0</v>
      </c>
      <c r="U27" s="26">
        <f>SUM(I27:T27)</f>
        <v>0</v>
      </c>
      <c r="V27" s="26">
        <f>U27*$G27</f>
        <v>0</v>
      </c>
      <c r="W27" s="45">
        <f>U27+V27</f>
        <v>0</v>
      </c>
      <c r="X27" s="46">
        <f>IF($B27="","",IF(AND($D27&lt;&gt;"",$E27&lt;&gt;"",$E27&lt;$D27),"CHECK: ends before start",IF($F27="","CHECK: salary missing",IF($D27&gt;T$7,"Starts after budget",IF(AND($E27&lt;&gt;"",$E27&lt;$C$4),"Ended before budget","OK")))))</f>
        <v/>
      </c>
    </row>
    <row r="28">
      <c r="B28" s="39" t="n"/>
      <c r="C28" s="40" t="n"/>
      <c r="D28" s="41" t="n"/>
      <c r="E28" s="41" t="n"/>
      <c r="F28" s="42" t="n"/>
      <c r="G28" s="43" t="n"/>
      <c r="H28" s="43" t="n"/>
      <c r="I28" s="44">
        <f>IF($B28="",0,IF(AND(OR($D28="",$D28&lt;=EOMONTH(I$7,0)),OR($E28="",$E28&gt;=I$7)),$F28*IF(AND(I$7&gt;=$C$5,OR($D28="",$D28&lt;$C$4)),1+$H28,1),0))</f>
        <v>0</v>
      </c>
      <c r="J28" s="44">
        <f>IF($B28="",0,IF(AND(OR($D28="",$D28&lt;=EOMONTH(J$7,0)),OR($E28="",$E28&gt;=J$7)),$F28*IF(AND(J$7&gt;=$C$5,OR($D28="",$D28&lt;$C$4)),1+$H28,1),0))</f>
        <v>0</v>
      </c>
      <c r="K28" s="44">
        <f>IF($B28="",0,IF(AND(OR($D28="",$D28&lt;=EOMONTH(K$7,0)),OR($E28="",$E28&gt;=K$7)),$F28*IF(AND(K$7&gt;=$C$5,OR($D28="",$D28&lt;$C$4)),1+$H28,1),0))</f>
        <v>0</v>
      </c>
      <c r="L28" s="44">
        <f>IF($B28="",0,IF(AND(OR($D28="",$D28&lt;=EOMONTH(L$7,0)),OR($E28="",$E28&gt;=L$7)),$F28*IF(AND(L$7&gt;=$C$5,OR($D28="",$D28&lt;$C$4)),1+$H28,1),0))</f>
        <v>0</v>
      </c>
      <c r="M28" s="44">
        <f>IF($B28="",0,IF(AND(OR($D28="",$D28&lt;=EOMONTH(M$7,0)),OR($E28="",$E28&gt;=M$7)),$F28*IF(AND(M$7&gt;=$C$5,OR($D28="",$D28&lt;$C$4)),1+$H28,1),0))</f>
        <v>0</v>
      </c>
      <c r="N28" s="44">
        <f>IF($B28="",0,IF(AND(OR($D28="",$D28&lt;=EOMONTH(N$7,0)),OR($E28="",$E28&gt;=N$7)),$F28*IF(AND(N$7&gt;=$C$5,OR($D28="",$D28&lt;$C$4)),1+$H28,1),0))</f>
        <v>0</v>
      </c>
      <c r="O28" s="44">
        <f>IF($B28="",0,IF(AND(OR($D28="",$D28&lt;=EOMONTH(O$7,0)),OR($E28="",$E28&gt;=O$7)),$F28*IF(AND(O$7&gt;=$C$5,OR($D28="",$D28&lt;$C$4)),1+$H28,1),0))</f>
        <v>0</v>
      </c>
      <c r="P28" s="44">
        <f>IF($B28="",0,IF(AND(OR($D28="",$D28&lt;=EOMONTH(P$7,0)),OR($E28="",$E28&gt;=P$7)),$F28*IF(AND(P$7&gt;=$C$5,OR($D28="",$D28&lt;$C$4)),1+$H28,1),0))</f>
        <v>0</v>
      </c>
      <c r="Q28" s="44">
        <f>IF($B28="",0,IF(AND(OR($D28="",$D28&lt;=EOMONTH(Q$7,0)),OR($E28="",$E28&gt;=Q$7)),$F28*IF(AND(Q$7&gt;=$C$5,OR($D28="",$D28&lt;$C$4)),1+$H28,1),0))</f>
        <v>0</v>
      </c>
      <c r="R28" s="44">
        <f>IF($B28="",0,IF(AND(OR($D28="",$D28&lt;=EOMONTH(R$7,0)),OR($E28="",$E28&gt;=R$7)),$F28*IF(AND(R$7&gt;=$C$5,OR($D28="",$D28&lt;$C$4)),1+$H28,1),0))</f>
        <v>0</v>
      </c>
      <c r="S28" s="44">
        <f>IF($B28="",0,IF(AND(OR($D28="",$D28&lt;=EOMONTH(S$7,0)),OR($E28="",$E28&gt;=S$7)),$F28*IF(AND(S$7&gt;=$C$5,OR($D28="",$D28&lt;$C$4)),1+$H28,1),0))</f>
        <v>0</v>
      </c>
      <c r="T28" s="44">
        <f>IF($B28="",0,IF(AND(OR($D28="",$D28&lt;=EOMONTH(T$7,0)),OR($E28="",$E28&gt;=T$7)),$F28*IF(AND(T$7&gt;=$C$5,OR($D28="",$D28&lt;$C$4)),1+$H28,1),0))</f>
        <v>0</v>
      </c>
      <c r="U28" s="26">
        <f>SUM(I28:T28)</f>
        <v>0</v>
      </c>
      <c r="V28" s="26">
        <f>U28*$G28</f>
        <v>0</v>
      </c>
      <c r="W28" s="45">
        <f>U28+V28</f>
        <v>0</v>
      </c>
      <c r="X28" s="46">
        <f>IF($B28="","",IF(AND($D28&lt;&gt;"",$E28&lt;&gt;"",$E28&lt;$D28),"CHECK: ends before start",IF($F28="","CHECK: salary missing",IF($D28&gt;T$7,"Starts after budget",IF(AND($E28&lt;&gt;"",$E28&lt;$C$4),"Ended before budget","OK")))))</f>
        <v/>
      </c>
    </row>
    <row r="29">
      <c r="B29" s="39" t="n"/>
      <c r="C29" s="40" t="n"/>
      <c r="D29" s="41" t="n"/>
      <c r="E29" s="41" t="n"/>
      <c r="F29" s="42" t="n"/>
      <c r="G29" s="43" t="n"/>
      <c r="H29" s="43" t="n"/>
      <c r="I29" s="44">
        <f>IF($B29="",0,IF(AND(OR($D29="",$D29&lt;=EOMONTH(I$7,0)),OR($E29="",$E29&gt;=I$7)),$F29*IF(AND(I$7&gt;=$C$5,OR($D29="",$D29&lt;$C$4)),1+$H29,1),0))</f>
        <v>0</v>
      </c>
      <c r="J29" s="44">
        <f>IF($B29="",0,IF(AND(OR($D29="",$D29&lt;=EOMONTH(J$7,0)),OR($E29="",$E29&gt;=J$7)),$F29*IF(AND(J$7&gt;=$C$5,OR($D29="",$D29&lt;$C$4)),1+$H29,1),0))</f>
        <v>0</v>
      </c>
      <c r="K29" s="44">
        <f>IF($B29="",0,IF(AND(OR($D29="",$D29&lt;=EOMONTH(K$7,0)),OR($E29="",$E29&gt;=K$7)),$F29*IF(AND(K$7&gt;=$C$5,OR($D29="",$D29&lt;$C$4)),1+$H29,1),0))</f>
        <v>0</v>
      </c>
      <c r="L29" s="44">
        <f>IF($B29="",0,IF(AND(OR($D29="",$D29&lt;=EOMONTH(L$7,0)),OR($E29="",$E29&gt;=L$7)),$F29*IF(AND(L$7&gt;=$C$5,OR($D29="",$D29&lt;$C$4)),1+$H29,1),0))</f>
        <v>0</v>
      </c>
      <c r="M29" s="44">
        <f>IF($B29="",0,IF(AND(OR($D29="",$D29&lt;=EOMONTH(M$7,0)),OR($E29="",$E29&gt;=M$7)),$F29*IF(AND(M$7&gt;=$C$5,OR($D29="",$D29&lt;$C$4)),1+$H29,1),0))</f>
        <v>0</v>
      </c>
      <c r="N29" s="44">
        <f>IF($B29="",0,IF(AND(OR($D29="",$D29&lt;=EOMONTH(N$7,0)),OR($E29="",$E29&gt;=N$7)),$F29*IF(AND(N$7&gt;=$C$5,OR($D29="",$D29&lt;$C$4)),1+$H29,1),0))</f>
        <v>0</v>
      </c>
      <c r="O29" s="44">
        <f>IF($B29="",0,IF(AND(OR($D29="",$D29&lt;=EOMONTH(O$7,0)),OR($E29="",$E29&gt;=O$7)),$F29*IF(AND(O$7&gt;=$C$5,OR($D29="",$D29&lt;$C$4)),1+$H29,1),0))</f>
        <v>0</v>
      </c>
      <c r="P29" s="44">
        <f>IF($B29="",0,IF(AND(OR($D29="",$D29&lt;=EOMONTH(P$7,0)),OR($E29="",$E29&gt;=P$7)),$F29*IF(AND(P$7&gt;=$C$5,OR($D29="",$D29&lt;$C$4)),1+$H29,1),0))</f>
        <v>0</v>
      </c>
      <c r="Q29" s="44">
        <f>IF($B29="",0,IF(AND(OR($D29="",$D29&lt;=EOMONTH(Q$7,0)),OR($E29="",$E29&gt;=Q$7)),$F29*IF(AND(Q$7&gt;=$C$5,OR($D29="",$D29&lt;$C$4)),1+$H29,1),0))</f>
        <v>0</v>
      </c>
      <c r="R29" s="44">
        <f>IF($B29="",0,IF(AND(OR($D29="",$D29&lt;=EOMONTH(R$7,0)),OR($E29="",$E29&gt;=R$7)),$F29*IF(AND(R$7&gt;=$C$5,OR($D29="",$D29&lt;$C$4)),1+$H29,1),0))</f>
        <v>0</v>
      </c>
      <c r="S29" s="44">
        <f>IF($B29="",0,IF(AND(OR($D29="",$D29&lt;=EOMONTH(S$7,0)),OR($E29="",$E29&gt;=S$7)),$F29*IF(AND(S$7&gt;=$C$5,OR($D29="",$D29&lt;$C$4)),1+$H29,1),0))</f>
        <v>0</v>
      </c>
      <c r="T29" s="44">
        <f>IF($B29="",0,IF(AND(OR($D29="",$D29&lt;=EOMONTH(T$7,0)),OR($E29="",$E29&gt;=T$7)),$F29*IF(AND(T$7&gt;=$C$5,OR($D29="",$D29&lt;$C$4)),1+$H29,1),0))</f>
        <v>0</v>
      </c>
      <c r="U29" s="26">
        <f>SUM(I29:T29)</f>
        <v>0</v>
      </c>
      <c r="V29" s="26">
        <f>U29*$G29</f>
        <v>0</v>
      </c>
      <c r="W29" s="45">
        <f>U29+V29</f>
        <v>0</v>
      </c>
      <c r="X29" s="46">
        <f>IF($B29="","",IF(AND($D29&lt;&gt;"",$E29&lt;&gt;"",$E29&lt;$D29),"CHECK: ends before start",IF($F29="","CHECK: salary missing",IF($D29&gt;T$7,"Starts after budget",IF(AND($E29&lt;&gt;"",$E29&lt;$C$4),"Ended before budget","OK")))))</f>
        <v/>
      </c>
    </row>
    <row r="30">
      <c r="B30" s="39" t="n"/>
      <c r="C30" s="40" t="n"/>
      <c r="D30" s="41" t="n"/>
      <c r="E30" s="41" t="n"/>
      <c r="F30" s="42" t="n"/>
      <c r="G30" s="43" t="n"/>
      <c r="H30" s="43" t="n"/>
      <c r="I30" s="44">
        <f>IF($B30="",0,IF(AND(OR($D30="",$D30&lt;=EOMONTH(I$7,0)),OR($E30="",$E30&gt;=I$7)),$F30*IF(AND(I$7&gt;=$C$5,OR($D30="",$D30&lt;$C$4)),1+$H30,1),0))</f>
        <v>0</v>
      </c>
      <c r="J30" s="44">
        <f>IF($B30="",0,IF(AND(OR($D30="",$D30&lt;=EOMONTH(J$7,0)),OR($E30="",$E30&gt;=J$7)),$F30*IF(AND(J$7&gt;=$C$5,OR($D30="",$D30&lt;$C$4)),1+$H30,1),0))</f>
        <v>0</v>
      </c>
      <c r="K30" s="44">
        <f>IF($B30="",0,IF(AND(OR($D30="",$D30&lt;=EOMONTH(K$7,0)),OR($E30="",$E30&gt;=K$7)),$F30*IF(AND(K$7&gt;=$C$5,OR($D30="",$D30&lt;$C$4)),1+$H30,1),0))</f>
        <v>0</v>
      </c>
      <c r="L30" s="44">
        <f>IF($B30="",0,IF(AND(OR($D30="",$D30&lt;=EOMONTH(L$7,0)),OR($E30="",$E30&gt;=L$7)),$F30*IF(AND(L$7&gt;=$C$5,OR($D30="",$D30&lt;$C$4)),1+$H30,1),0))</f>
        <v>0</v>
      </c>
      <c r="M30" s="44">
        <f>IF($B30="",0,IF(AND(OR($D30="",$D30&lt;=EOMONTH(M$7,0)),OR($E30="",$E30&gt;=M$7)),$F30*IF(AND(M$7&gt;=$C$5,OR($D30="",$D30&lt;$C$4)),1+$H30,1),0))</f>
        <v>0</v>
      </c>
      <c r="N30" s="44">
        <f>IF($B30="",0,IF(AND(OR($D30="",$D30&lt;=EOMONTH(N$7,0)),OR($E30="",$E30&gt;=N$7)),$F30*IF(AND(N$7&gt;=$C$5,OR($D30="",$D30&lt;$C$4)),1+$H30,1),0))</f>
        <v>0</v>
      </c>
      <c r="O30" s="44">
        <f>IF($B30="",0,IF(AND(OR($D30="",$D30&lt;=EOMONTH(O$7,0)),OR($E30="",$E30&gt;=O$7)),$F30*IF(AND(O$7&gt;=$C$5,OR($D30="",$D30&lt;$C$4)),1+$H30,1),0))</f>
        <v>0</v>
      </c>
      <c r="P30" s="44">
        <f>IF($B30="",0,IF(AND(OR($D30="",$D30&lt;=EOMONTH(P$7,0)),OR($E30="",$E30&gt;=P$7)),$F30*IF(AND(P$7&gt;=$C$5,OR($D30="",$D30&lt;$C$4)),1+$H30,1),0))</f>
        <v>0</v>
      </c>
      <c r="Q30" s="44">
        <f>IF($B30="",0,IF(AND(OR($D30="",$D30&lt;=EOMONTH(Q$7,0)),OR($E30="",$E30&gt;=Q$7)),$F30*IF(AND(Q$7&gt;=$C$5,OR($D30="",$D30&lt;$C$4)),1+$H30,1),0))</f>
        <v>0</v>
      </c>
      <c r="R30" s="44">
        <f>IF($B30="",0,IF(AND(OR($D30="",$D30&lt;=EOMONTH(R$7,0)),OR($E30="",$E30&gt;=R$7)),$F30*IF(AND(R$7&gt;=$C$5,OR($D30="",$D30&lt;$C$4)),1+$H30,1),0))</f>
        <v>0</v>
      </c>
      <c r="S30" s="44">
        <f>IF($B30="",0,IF(AND(OR($D30="",$D30&lt;=EOMONTH(S$7,0)),OR($E30="",$E30&gt;=S$7)),$F30*IF(AND(S$7&gt;=$C$5,OR($D30="",$D30&lt;$C$4)),1+$H30,1),0))</f>
        <v>0</v>
      </c>
      <c r="T30" s="44">
        <f>IF($B30="",0,IF(AND(OR($D30="",$D30&lt;=EOMONTH(T$7,0)),OR($E30="",$E30&gt;=T$7)),$F30*IF(AND(T$7&gt;=$C$5,OR($D30="",$D30&lt;$C$4)),1+$H30,1),0))</f>
        <v>0</v>
      </c>
      <c r="U30" s="26">
        <f>SUM(I30:T30)</f>
        <v>0</v>
      </c>
      <c r="V30" s="26">
        <f>U30*$G30</f>
        <v>0</v>
      </c>
      <c r="W30" s="45">
        <f>U30+V30</f>
        <v>0</v>
      </c>
      <c r="X30" s="46">
        <f>IF($B30="","",IF(AND($D30&lt;&gt;"",$E30&lt;&gt;"",$E30&lt;$D30),"CHECK: ends before start",IF($F30="","CHECK: salary missing",IF($D30&gt;T$7,"Starts after budget",IF(AND($E30&lt;&gt;"",$E30&lt;$C$4),"Ended before budget","OK")))))</f>
        <v/>
      </c>
    </row>
    <row r="31">
      <c r="B31" s="39" t="n"/>
      <c r="C31" s="40" t="n"/>
      <c r="D31" s="41" t="n"/>
      <c r="E31" s="41" t="n"/>
      <c r="F31" s="42" t="n"/>
      <c r="G31" s="43" t="n"/>
      <c r="H31" s="43" t="n"/>
      <c r="I31" s="44">
        <f>IF($B31="",0,IF(AND(OR($D31="",$D31&lt;=EOMONTH(I$7,0)),OR($E31="",$E31&gt;=I$7)),$F31*IF(AND(I$7&gt;=$C$5,OR($D31="",$D31&lt;$C$4)),1+$H31,1),0))</f>
        <v>0</v>
      </c>
      <c r="J31" s="44">
        <f>IF($B31="",0,IF(AND(OR($D31="",$D31&lt;=EOMONTH(J$7,0)),OR($E31="",$E31&gt;=J$7)),$F31*IF(AND(J$7&gt;=$C$5,OR($D31="",$D31&lt;$C$4)),1+$H31,1),0))</f>
        <v>0</v>
      </c>
      <c r="K31" s="44">
        <f>IF($B31="",0,IF(AND(OR($D31="",$D31&lt;=EOMONTH(K$7,0)),OR($E31="",$E31&gt;=K$7)),$F31*IF(AND(K$7&gt;=$C$5,OR($D31="",$D31&lt;$C$4)),1+$H31,1),0))</f>
        <v>0</v>
      </c>
      <c r="L31" s="44">
        <f>IF($B31="",0,IF(AND(OR($D31="",$D31&lt;=EOMONTH(L$7,0)),OR($E31="",$E31&gt;=L$7)),$F31*IF(AND(L$7&gt;=$C$5,OR($D31="",$D31&lt;$C$4)),1+$H31,1),0))</f>
        <v>0</v>
      </c>
      <c r="M31" s="44">
        <f>IF($B31="",0,IF(AND(OR($D31="",$D31&lt;=EOMONTH(M$7,0)),OR($E31="",$E31&gt;=M$7)),$F31*IF(AND(M$7&gt;=$C$5,OR($D31="",$D31&lt;$C$4)),1+$H31,1),0))</f>
        <v>0</v>
      </c>
      <c r="N31" s="44">
        <f>IF($B31="",0,IF(AND(OR($D31="",$D31&lt;=EOMONTH(N$7,0)),OR($E31="",$E31&gt;=N$7)),$F31*IF(AND(N$7&gt;=$C$5,OR($D31="",$D31&lt;$C$4)),1+$H31,1),0))</f>
        <v>0</v>
      </c>
      <c r="O31" s="44">
        <f>IF($B31="",0,IF(AND(OR($D31="",$D31&lt;=EOMONTH(O$7,0)),OR($E31="",$E31&gt;=O$7)),$F31*IF(AND(O$7&gt;=$C$5,OR($D31="",$D31&lt;$C$4)),1+$H31,1),0))</f>
        <v>0</v>
      </c>
      <c r="P31" s="44">
        <f>IF($B31="",0,IF(AND(OR($D31="",$D31&lt;=EOMONTH(P$7,0)),OR($E31="",$E31&gt;=P$7)),$F31*IF(AND(P$7&gt;=$C$5,OR($D31="",$D31&lt;$C$4)),1+$H31,1),0))</f>
        <v>0</v>
      </c>
      <c r="Q31" s="44">
        <f>IF($B31="",0,IF(AND(OR($D31="",$D31&lt;=EOMONTH(Q$7,0)),OR($E31="",$E31&gt;=Q$7)),$F31*IF(AND(Q$7&gt;=$C$5,OR($D31="",$D31&lt;$C$4)),1+$H31,1),0))</f>
        <v>0</v>
      </c>
      <c r="R31" s="44">
        <f>IF($B31="",0,IF(AND(OR($D31="",$D31&lt;=EOMONTH(R$7,0)),OR($E31="",$E31&gt;=R$7)),$F31*IF(AND(R$7&gt;=$C$5,OR($D31="",$D31&lt;$C$4)),1+$H31,1),0))</f>
        <v>0</v>
      </c>
      <c r="S31" s="44">
        <f>IF($B31="",0,IF(AND(OR($D31="",$D31&lt;=EOMONTH(S$7,0)),OR($E31="",$E31&gt;=S$7)),$F31*IF(AND(S$7&gt;=$C$5,OR($D31="",$D31&lt;$C$4)),1+$H31,1),0))</f>
        <v>0</v>
      </c>
      <c r="T31" s="44">
        <f>IF($B31="",0,IF(AND(OR($D31="",$D31&lt;=EOMONTH(T$7,0)),OR($E31="",$E31&gt;=T$7)),$F31*IF(AND(T$7&gt;=$C$5,OR($D31="",$D31&lt;$C$4)),1+$H31,1),0))</f>
        <v>0</v>
      </c>
      <c r="U31" s="26">
        <f>SUM(I31:T31)</f>
        <v>0</v>
      </c>
      <c r="V31" s="26">
        <f>U31*$G31</f>
        <v>0</v>
      </c>
      <c r="W31" s="45">
        <f>U31+V31</f>
        <v>0</v>
      </c>
      <c r="X31" s="46">
        <f>IF($B31="","",IF(AND($D31&lt;&gt;"",$E31&lt;&gt;"",$E31&lt;$D31),"CHECK: ends before start",IF($F31="","CHECK: salary missing",IF($D31&gt;T$7,"Starts after budget",IF(AND($E31&lt;&gt;"",$E31&lt;$C$4),"Ended before budget","OK")))))</f>
        <v/>
      </c>
    </row>
    <row r="32">
      <c r="B32" s="39" t="n"/>
      <c r="C32" s="40" t="n"/>
      <c r="D32" s="41" t="n"/>
      <c r="E32" s="41" t="n"/>
      <c r="F32" s="42" t="n"/>
      <c r="G32" s="43" t="n"/>
      <c r="H32" s="43" t="n"/>
      <c r="I32" s="44">
        <f>IF($B32="",0,IF(AND(OR($D32="",$D32&lt;=EOMONTH(I$7,0)),OR($E32="",$E32&gt;=I$7)),$F32*IF(AND(I$7&gt;=$C$5,OR($D32="",$D32&lt;$C$4)),1+$H32,1),0))</f>
        <v>0</v>
      </c>
      <c r="J32" s="44">
        <f>IF($B32="",0,IF(AND(OR($D32="",$D32&lt;=EOMONTH(J$7,0)),OR($E32="",$E32&gt;=J$7)),$F32*IF(AND(J$7&gt;=$C$5,OR($D32="",$D32&lt;$C$4)),1+$H32,1),0))</f>
        <v>0</v>
      </c>
      <c r="K32" s="44">
        <f>IF($B32="",0,IF(AND(OR($D32="",$D32&lt;=EOMONTH(K$7,0)),OR($E32="",$E32&gt;=K$7)),$F32*IF(AND(K$7&gt;=$C$5,OR($D32="",$D32&lt;$C$4)),1+$H32,1),0))</f>
        <v>0</v>
      </c>
      <c r="L32" s="44">
        <f>IF($B32="",0,IF(AND(OR($D32="",$D32&lt;=EOMONTH(L$7,0)),OR($E32="",$E32&gt;=L$7)),$F32*IF(AND(L$7&gt;=$C$5,OR($D32="",$D32&lt;$C$4)),1+$H32,1),0))</f>
        <v>0</v>
      </c>
      <c r="M32" s="44">
        <f>IF($B32="",0,IF(AND(OR($D32="",$D32&lt;=EOMONTH(M$7,0)),OR($E32="",$E32&gt;=M$7)),$F32*IF(AND(M$7&gt;=$C$5,OR($D32="",$D32&lt;$C$4)),1+$H32,1),0))</f>
        <v>0</v>
      </c>
      <c r="N32" s="44">
        <f>IF($B32="",0,IF(AND(OR($D32="",$D32&lt;=EOMONTH(N$7,0)),OR($E32="",$E32&gt;=N$7)),$F32*IF(AND(N$7&gt;=$C$5,OR($D32="",$D32&lt;$C$4)),1+$H32,1),0))</f>
        <v>0</v>
      </c>
      <c r="O32" s="44">
        <f>IF($B32="",0,IF(AND(OR($D32="",$D32&lt;=EOMONTH(O$7,0)),OR($E32="",$E32&gt;=O$7)),$F32*IF(AND(O$7&gt;=$C$5,OR($D32="",$D32&lt;$C$4)),1+$H32,1),0))</f>
        <v>0</v>
      </c>
      <c r="P32" s="44">
        <f>IF($B32="",0,IF(AND(OR($D32="",$D32&lt;=EOMONTH(P$7,0)),OR($E32="",$E32&gt;=P$7)),$F32*IF(AND(P$7&gt;=$C$5,OR($D32="",$D32&lt;$C$4)),1+$H32,1),0))</f>
        <v>0</v>
      </c>
      <c r="Q32" s="44">
        <f>IF($B32="",0,IF(AND(OR($D32="",$D32&lt;=EOMONTH(Q$7,0)),OR($E32="",$E32&gt;=Q$7)),$F32*IF(AND(Q$7&gt;=$C$5,OR($D32="",$D32&lt;$C$4)),1+$H32,1),0))</f>
        <v>0</v>
      </c>
      <c r="R32" s="44">
        <f>IF($B32="",0,IF(AND(OR($D32="",$D32&lt;=EOMONTH(R$7,0)),OR($E32="",$E32&gt;=R$7)),$F32*IF(AND(R$7&gt;=$C$5,OR($D32="",$D32&lt;$C$4)),1+$H32,1),0))</f>
        <v>0</v>
      </c>
      <c r="S32" s="44">
        <f>IF($B32="",0,IF(AND(OR($D32="",$D32&lt;=EOMONTH(S$7,0)),OR($E32="",$E32&gt;=S$7)),$F32*IF(AND(S$7&gt;=$C$5,OR($D32="",$D32&lt;$C$4)),1+$H32,1),0))</f>
        <v>0</v>
      </c>
      <c r="T32" s="44">
        <f>IF($B32="",0,IF(AND(OR($D32="",$D32&lt;=EOMONTH(T$7,0)),OR($E32="",$E32&gt;=T$7)),$F32*IF(AND(T$7&gt;=$C$5,OR($D32="",$D32&lt;$C$4)),1+$H32,1),0))</f>
        <v>0</v>
      </c>
      <c r="U32" s="26">
        <f>SUM(I32:T32)</f>
        <v>0</v>
      </c>
      <c r="V32" s="26">
        <f>U32*$G32</f>
        <v>0</v>
      </c>
      <c r="W32" s="45">
        <f>U32+V32</f>
        <v>0</v>
      </c>
      <c r="X32" s="46">
        <f>IF($B32="","",IF(AND($D32&lt;&gt;"",$E32&lt;&gt;"",$E32&lt;$D32),"CHECK: ends before start",IF($F32="","CHECK: salary missing",IF($D32&gt;T$7,"Starts after budget",IF(AND($E32&lt;&gt;"",$E32&lt;$C$4),"Ended before budget","OK")))))</f>
        <v/>
      </c>
    </row>
    <row r="33">
      <c r="B33" s="27" t="inlineStr">
        <is>
          <t>Total gross salaries</t>
        </is>
      </c>
      <c r="C33" s="27" t="n"/>
      <c r="D33" s="27" t="n"/>
      <c r="E33" s="27" t="n"/>
      <c r="F33" s="27" t="n"/>
      <c r="G33" s="27" t="n"/>
      <c r="H33" s="27" t="n"/>
      <c r="I33" s="28">
        <f>SUM(I8:I32)</f>
        <v>120000</v>
      </c>
      <c r="J33" s="28">
        <f>SUM(J8:J32)</f>
        <v>120000</v>
      </c>
      <c r="K33" s="28">
        <f>SUM(K8:K32)</f>
        <v>130000</v>
      </c>
      <c r="L33" s="28">
        <f>SUM(L8:L32)</f>
        <v>136000</v>
      </c>
      <c r="M33" s="28">
        <f>SUM(M8:M32)</f>
        <v>136000</v>
      </c>
      <c r="N33" s="28">
        <f>SUM(N8:N32)</f>
        <v>136000</v>
      </c>
      <c r="O33" s="28">
        <f>SUM(O8:O32)</f>
        <v>140275</v>
      </c>
      <c r="P33" s="28">
        <f>SUM(P8:P32)</f>
        <v>140275</v>
      </c>
      <c r="Q33" s="28">
        <f>SUM(Q8:Q32)</f>
        <v>140275</v>
      </c>
      <c r="R33" s="28">
        <f>SUM(R8:R32)</f>
        <v>140275</v>
      </c>
      <c r="S33" s="28">
        <f>SUM(S8:S32)</f>
        <v>140275</v>
      </c>
      <c r="T33" s="28">
        <f>SUM(T8:T32)</f>
        <v>140275</v>
      </c>
      <c r="U33" s="28">
        <f>SUM(I33:T33)</f>
        <v>1619650</v>
      </c>
      <c r="V33" s="28" t="n"/>
      <c r="W33" s="28" t="n"/>
      <c r="X33" s="27" t="n"/>
    </row>
    <row r="34">
      <c r="B34" s="47" t="inlineStr">
        <is>
          <t>Employer on-costs</t>
        </is>
      </c>
      <c r="C34" s="27" t="n"/>
      <c r="D34" s="27" t="n"/>
      <c r="E34" s="27" t="n"/>
      <c r="F34" s="27" t="n"/>
      <c r="G34" s="27" t="n"/>
      <c r="H34" s="27" t="n"/>
      <c r="I34" s="48">
        <f>SUMPRODUCT(I8:I32,$G$8:$G$32)</f>
        <v>14400</v>
      </c>
      <c r="J34" s="48">
        <f>SUMPRODUCT(J8:J32,$G$8:$G$32)</f>
        <v>14400</v>
      </c>
      <c r="K34" s="48">
        <f>SUMPRODUCT(K8:K32,$G$8:$G$32)</f>
        <v>15600</v>
      </c>
      <c r="L34" s="48">
        <f>SUMPRODUCT(L8:L32,$G$8:$G$32)</f>
        <v>16320</v>
      </c>
      <c r="M34" s="48">
        <f>SUMPRODUCT(M8:M32,$G$8:$G$32)</f>
        <v>16320</v>
      </c>
      <c r="N34" s="48">
        <f>SUMPRODUCT(N8:N32,$G$8:$G$32)</f>
        <v>16320</v>
      </c>
      <c r="O34" s="48">
        <f>SUMPRODUCT(O8:O32,$G$8:$G$32)</f>
        <v>16833</v>
      </c>
      <c r="P34" s="48">
        <f>SUMPRODUCT(P8:P32,$G$8:$G$32)</f>
        <v>16833</v>
      </c>
      <c r="Q34" s="48">
        <f>SUMPRODUCT(Q8:Q32,$G$8:$G$32)</f>
        <v>16833</v>
      </c>
      <c r="R34" s="48">
        <f>SUMPRODUCT(R8:R32,$G$8:$G$32)</f>
        <v>16833</v>
      </c>
      <c r="S34" s="48">
        <f>SUMPRODUCT(S8:S32,$G$8:$G$32)</f>
        <v>16833</v>
      </c>
      <c r="T34" s="48">
        <f>SUMPRODUCT(T8:T32,$G$8:$G$32)</f>
        <v>16833</v>
      </c>
      <c r="U34" s="48">
        <f>SUM(I34:T34)</f>
        <v>194358</v>
      </c>
      <c r="V34" s="48" t="n"/>
      <c r="W34" s="48" t="n"/>
      <c r="X34" s="27" t="n"/>
    </row>
    <row r="35">
      <c r="B35" s="27" t="inlineStr">
        <is>
          <t>Total employment cost</t>
        </is>
      </c>
      <c r="C35" s="27" t="n"/>
      <c r="D35" s="27" t="n"/>
      <c r="E35" s="27" t="n"/>
      <c r="F35" s="27" t="n"/>
      <c r="G35" s="27" t="n"/>
      <c r="H35" s="27" t="n"/>
      <c r="I35" s="28">
        <f>I33+I34</f>
        <v>134400</v>
      </c>
      <c r="J35" s="28">
        <f>J33+J34</f>
        <v>134400</v>
      </c>
      <c r="K35" s="28">
        <f>K33+K34</f>
        <v>145600</v>
      </c>
      <c r="L35" s="28">
        <f>L33+L34</f>
        <v>152320</v>
      </c>
      <c r="M35" s="28">
        <f>M33+M34</f>
        <v>152320</v>
      </c>
      <c r="N35" s="28">
        <f>N33+N34</f>
        <v>152320</v>
      </c>
      <c r="O35" s="28">
        <f>O33+O34</f>
        <v>157108</v>
      </c>
      <c r="P35" s="28">
        <f>P33+P34</f>
        <v>157108</v>
      </c>
      <c r="Q35" s="28">
        <f>Q33+Q34</f>
        <v>157108</v>
      </c>
      <c r="R35" s="28">
        <f>R33+R34</f>
        <v>157108</v>
      </c>
      <c r="S35" s="28">
        <f>S33+S34</f>
        <v>157108</v>
      </c>
      <c r="T35" s="28">
        <f>T33+T34</f>
        <v>157108</v>
      </c>
      <c r="U35" s="28">
        <f>SUM(I35:T35)</f>
        <v>1814008</v>
      </c>
      <c r="V35" s="28">
        <f>SUM(V8:V32)</f>
        <v>194358</v>
      </c>
      <c r="W35" s="28">
        <f>SUM(W8:W32)</f>
        <v>1814008</v>
      </c>
      <c r="X35" s="49" t="str">
        <f>IF(ROUND(W35-U35,2)=0,"Totals agree","CHECK: totals differ")</f>
        <v>Totals agree</v>
      </c>
    </row>
    <row r="36">
      <c r="B36" s="36" t="inlineStr">
        <is>
          <t>Headcount (active roles)</t>
        </is>
      </c>
      <c r="I36" s="50">
        <f>SUMPRODUCT(($B$8:$B$32&lt;&gt;"")*((($D$8:$D$32="")+($D$8:$D$32&lt;=EOMONTH(I$7,0)))&gt;0)*((($E$8:$E$32="")+($E$8:$E$32&gt;=I$7))&gt;0))</f>
        <v>8</v>
      </c>
      <c r="J36" s="50">
        <f>SUMPRODUCT(($B$8:$B$32&lt;&gt;"")*((($D$8:$D$32="")+($D$8:$D$32&lt;=EOMONTH(J$7,0)))&gt;0)*((($E$8:$E$32="")+($E$8:$E$32&gt;=J$7))&gt;0))</f>
        <v>8</v>
      </c>
      <c r="K36" s="50">
        <f>SUMPRODUCT(($B$8:$B$32&lt;&gt;"")*((($D$8:$D$32="")+($D$8:$D$32&lt;=EOMONTH(K$7,0)))&gt;0)*((($E$8:$E$32="")+($E$8:$E$32&gt;=K$7))&gt;0))</f>
        <v>9</v>
      </c>
      <c r="L36" s="50">
        <f>SUMPRODUCT(($B$8:$B$32&lt;&gt;"")*((($D$8:$D$32="")+($D$8:$D$32&lt;=EOMONTH(L$7,0)))&gt;0)*((($E$8:$E$32="")+($E$8:$E$32&gt;=L$7))&gt;0))</f>
        <v>9</v>
      </c>
      <c r="M36" s="50">
        <f>SUMPRODUCT(($B$8:$B$32&lt;&gt;"")*((($D$8:$D$32="")+($D$8:$D$32&lt;=EOMONTH(M$7,0)))&gt;0)*((($E$8:$E$32="")+($E$8:$E$32&gt;=M$7))&gt;0))</f>
        <v>9</v>
      </c>
      <c r="N36" s="50">
        <f>SUMPRODUCT(($B$8:$B$32&lt;&gt;"")*((($D$8:$D$32="")+($D$8:$D$32&lt;=EOMONTH(N$7,0)))&gt;0)*((($E$8:$E$32="")+($E$8:$E$32&gt;=N$7))&gt;0))</f>
        <v>9</v>
      </c>
      <c r="O36" s="50">
        <f>SUMPRODUCT(($B$8:$B$32&lt;&gt;"")*((($D$8:$D$32="")+($D$8:$D$32&lt;=EOMONTH(O$7,0)))&gt;0)*((($E$8:$E$32="")+($E$8:$E$32&gt;=O$7))&gt;0))</f>
        <v>9</v>
      </c>
      <c r="P36" s="50">
        <f>SUMPRODUCT(($B$8:$B$32&lt;&gt;"")*((($D$8:$D$32="")+($D$8:$D$32&lt;=EOMONTH(P$7,0)))&gt;0)*((($E$8:$E$32="")+($E$8:$E$32&gt;=P$7))&gt;0))</f>
        <v>9</v>
      </c>
      <c r="Q36" s="50">
        <f>SUMPRODUCT(($B$8:$B$32&lt;&gt;"")*((($D$8:$D$32="")+($D$8:$D$32&lt;=EOMONTH(Q$7,0)))&gt;0)*((($E$8:$E$32="")+($E$8:$E$32&gt;=Q$7))&gt;0))</f>
        <v>9</v>
      </c>
      <c r="R36" s="50">
        <f>SUMPRODUCT(($B$8:$B$32&lt;&gt;"")*((($D$8:$D$32="")+($D$8:$D$32&lt;=EOMONTH(R$7,0)))&gt;0)*((($E$8:$E$32="")+($E$8:$E$32&gt;=R$7))&gt;0))</f>
        <v>9</v>
      </c>
      <c r="S36" s="50">
        <f>SUMPRODUCT(($B$8:$B$32&lt;&gt;"")*((($D$8:$D$32="")+($D$8:$D$32&lt;=EOMONTH(S$7,0)))&gt;0)*((($E$8:$E$32="")+($E$8:$E$32&gt;=S$7))&gt;0))</f>
        <v>9</v>
      </c>
      <c r="T36" s="50">
        <f>SUMPRODUCT(($B$8:$B$32&lt;&gt;"")*((($D$8:$D$32="")+($D$8:$D$32&lt;=EOMONTH(T$7,0)))&gt;0)*((($E$8:$E$32="")+($E$8:$E$32&gt;=T$7))&gt;0))</f>
        <v>9</v>
      </c>
      <c r="U36" s="51">
        <f>AVERAGE(I36:T36)</f>
        <v>8.83333333333333</v>
      </c>
      <c r="V36" s="19" t="inlineStr">
        <is>
          <t>← average for the year</t>
        </is>
      </c>
    </row>
    <row r="38">
      <c r="B38" s="4" t="inlineStr">
        <is>
          <t>PEOPLE MOVEMENTS IN THE BUDGET YEAR</t>
        </is>
      </c>
      <c r="C38" s="5" t="n"/>
      <c r="D38" s="5" t="n"/>
      <c r="E38" s="5" t="n"/>
      <c r="F38" s="5" t="n"/>
    </row>
    <row r="39">
      <c r="B39" s="23" t="inlineStr">
        <is>
          <t>Headcount in the first month</t>
        </is>
      </c>
      <c r="C39" s="32" t="n"/>
      <c r="D39" s="50">
        <f>I36</f>
        <v>8</v>
      </c>
      <c r="E39" s="32" t="n"/>
      <c r="F39" s="32" t="n"/>
    </row>
    <row r="40">
      <c r="B40" s="23" t="inlineStr">
        <is>
          <t>Headcount in the last month</t>
        </is>
      </c>
      <c r="C40" s="32" t="n"/>
      <c r="D40" s="50">
        <f>T36</f>
        <v>9</v>
      </c>
      <c r="E40" s="32" t="n"/>
      <c r="F40" s="32" t="n"/>
    </row>
    <row r="41">
      <c r="B41" s="23" t="inlineStr">
        <is>
          <t>New hires starting in the year</t>
        </is>
      </c>
      <c r="C41" s="32" t="n"/>
      <c r="D41" s="50">
        <f>COUNTIFS($D$8:$D$32,"&gt;="&amp;$C$4,$D$8:$D$32,"&lt;="&amp;EOMONTH(T$7,0))</f>
        <v>2</v>
      </c>
      <c r="E41" s="32" t="n"/>
      <c r="F41" s="32" t="n"/>
    </row>
    <row r="42">
      <c r="B42" s="23" t="inlineStr">
        <is>
          <t>Leavers / roles ending in the year</t>
        </is>
      </c>
      <c r="C42" s="32" t="n"/>
      <c r="D42" s="50">
        <f>COUNTIFS($E$8:$E$32,"&gt;="&amp;$C$4,$E$8:$E$32,"&lt;="&amp;EOMONTH(T$7,0))</f>
        <v>1</v>
      </c>
      <c r="E42" s="32" t="n"/>
      <c r="F42" s="32" t="n"/>
    </row>
    <row r="43">
      <c r="B43" s="23" t="inlineStr">
        <is>
          <t>Rows needing a check (red)</t>
        </is>
      </c>
      <c r="C43" s="32" t="n"/>
      <c r="D43" s="50">
        <f>COUNTIF(X8:X32,"CHECK*")</f>
        <v>0</v>
      </c>
      <c r="E43" s="32" t="n"/>
      <c r="F43" s="32" t="n"/>
    </row>
    <row r="45">
      <c r="B45" s="16" t="inlineStr">
        <is>
          <t>Example figures are made up for illustration. Not financial, tax or legal advice.</t>
        </is>
      </c>
    </row>
    <row r="46">
      <c r="B46" s="17" t="inlineStr">
        <is>
          <t>axcellservice.com · Free template · Book a free 30-minute consultation: axcellservice.com/contact</t>
        </is>
      </c>
    </row>
  </sheetData>
  <conditionalFormatting sqref="X8:X32">
    <cfRule type="expression" priority="1" dxfId="0">
      <formula>LEFT(X8,5)="CHECK"</formula>
    </cfRule>
    <cfRule type="cellIs" priority="2" operator="equal" dxfId="3">
      <formula>"OK"</formula>
    </cfRule>
  </conditionalFormatting>
  <conditionalFormatting sqref="D43">
    <cfRule type="cellIs" priority="3" operator="greaterThan" dxfId="0">
      <formula>0</formula>
    </cfRule>
  </conditionalFormatting>
  <dataValidations count="4">
    <dataValidation sqref="C8 C9 C10 C11 C12 C13 C14 C15 C16 C17 C18 C19 C20 C21 C22 C23 C24 C25 C26 C27 C28 C29 C30 C31 C32" showDropDown="0" showInputMessage="0" showErrorMessage="1" allowBlank="1" errorTitle="Department" error="Pick a department from the list (or keep your own name)." type="list" errorStyle="warning">
      <formula1>"Management,Sales,Marketing,Operations,Finance &amp; admin,HR,IT,Other"</formula1>
    </dataValidation>
    <dataValidation sqref="D8 D9 D10 D11 D12 D13 D14 D15 D16 D17 D18 D19 D20 D21 D22 D23 D24 D25 D26 D27 D28 D29 D30 D31 D32 E8 E9 E10 E11 E12 E13 E14 E15 E16 E17 E18 E19 E20 E21 E22 E23 E24 E25 E26 E27 E28 E29 E30 E31 E32" showDropDown="0" showInputMessage="0" showErrorMessage="1" allowBlank="1" errorTitle="Date needed" error="Enter a date such as 01/03/2027, or leave blank." type="date" operator="greaterThan">
      <formula1>36526</formula1>
    </dataValidation>
    <dataValidation sqref="F8 F9 F10 F11 F12 F13 F14 F15 F16 F17 F18 F19 F20 F21 F22 F23 F24 F25 F26 F27 F28 F29 F30 F31 F32 P27 P28 P29 P30 P31 P32 P33 P34 P35 P36" showDropDown="0" showInputMessage="0" showErrorMessage="1" allowBlank="1" errorTitle="Amount" error="Enter a positive amount." type="decimal" operator="greaterThanOrEqual">
      <formula1>0</formula1>
    </dataValidation>
    <dataValidation sqref="G8 G9 G10 G11 G12 G13 G14 G15 G16 G17 G18 G19 G20 G21 G22 G23 G24 G25 G26 G27 G28 G29 G30 G31 G32 H8 H9 H10 H11 H12 H13 H14 H15 H16 H17 H18 H19 H20 H21 H22 H23 H24 H25 H26 H27 H28 H29 H30 H31 H32" showDropDown="0" showInputMessage="0" showErrorMessage="1" allowBlank="1" errorTitle="Percentage" error="Enter a percentage between 0% and 100%, e.g. 12%." type="decimal" operator="between">
      <formula1>0</formula1>
      <formula2>1</formula2>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Q40"/>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2" customWidth="1" min="1" max="1"/>
    <col width="34" customWidth="1" min="2" max="2"/>
    <col width="14" customWidth="1" min="3" max="3"/>
    <col width="10.5" customWidth="1" min="4" max="4"/>
    <col width="10.5" customWidth="1" min="5" max="5"/>
    <col width="10.5" customWidth="1" min="6" max="6"/>
    <col width="10.5" customWidth="1" min="7" max="7"/>
    <col width="10.5" customWidth="1" min="8" max="8"/>
    <col width="10.5" customWidth="1" min="9" max="9"/>
    <col width="10.5" customWidth="1" min="10" max="10"/>
    <col width="10.5" customWidth="1" min="11" max="11"/>
    <col width="10.5" customWidth="1" min="12" max="12"/>
    <col width="10.5" customWidth="1" min="13" max="13"/>
    <col width="10.5" customWidth="1" min="14" max="14"/>
    <col width="10.5" customWidth="1" min="15" max="15"/>
    <col width="13" customWidth="1" min="16" max="16"/>
    <col width="22" customWidth="1" min="17" max="17"/>
  </cols>
  <sheetData>
    <row r="1" ht="26" customHeight="1">
      <c r="B1" s="18" t="inlineStr">
        <is>
          <t>Operating expenses (SG&amp;A) and capex</t>
        </is>
      </c>
    </row>
    <row r="2">
      <c r="B2" s="19" t="str">
        <f>"Axcell Financial Consulting · "&amp;'Start here'!$C$19&amp;" · all amounts in "&amp;'Start here'!$C$20</f>
        <v>Axcell Financial Consulting · Example Trading Co. · all amounts in Your currency</v>
      </c>
    </row>
    <row r="4">
      <c r="B4" s="16" t="inlineStr">
        <is>
          <t>Type each expense in the month it falls due (enter positive numbers). Payroll is NOT entered here; it comes from 'Payroll plan'.</t>
        </is>
      </c>
    </row>
    <row r="6" ht="30" customHeight="1">
      <c r="B6" s="21" t="inlineStr">
        <is>
          <t>SG&amp;A expense line</t>
        </is>
      </c>
      <c r="C6" s="21" t="inlineStr">
        <is>
          <t>Notes (optional)</t>
        </is>
      </c>
      <c r="D6" s="22">
        <f>'Payroll plan'!I$7</f>
        <v>46388.0</v>
      </c>
      <c r="E6" s="22">
        <f>'Payroll plan'!J$7</f>
        <v>46419.0</v>
      </c>
      <c r="F6" s="22">
        <f>'Payroll plan'!K$7</f>
        <v>46447.0</v>
      </c>
      <c r="G6" s="22">
        <f>'Payroll plan'!L$7</f>
        <v>46478.0</v>
      </c>
      <c r="H6" s="22">
        <f>'Payroll plan'!M$7</f>
        <v>46508.0</v>
      </c>
      <c r="I6" s="22">
        <f>'Payroll plan'!N$7</f>
        <v>46539.0</v>
      </c>
      <c r="J6" s="22">
        <f>'Payroll plan'!O$7</f>
        <v>46569.0</v>
      </c>
      <c r="K6" s="22">
        <f>'Payroll plan'!P$7</f>
        <v>46600.0</v>
      </c>
      <c r="L6" s="22">
        <f>'Payroll plan'!Q$7</f>
        <v>46631.0</v>
      </c>
      <c r="M6" s="22">
        <f>'Payroll plan'!R$7</f>
        <v>46661.0</v>
      </c>
      <c r="N6" s="22">
        <f>'Payroll plan'!S$7</f>
        <v>46692.0</v>
      </c>
      <c r="O6" s="22">
        <f>'Payroll plan'!T$7</f>
        <v>46722.0</v>
      </c>
      <c r="P6" s="21" t="inlineStr">
        <is>
          <t>Annual total</t>
        </is>
      </c>
      <c r="Q6" s="21" t="inlineStr">
        <is>
          <t>% of SG&amp;A</t>
        </is>
      </c>
    </row>
    <row r="7">
      <c r="B7" s="23" t="inlineStr">
        <is>
          <t>Rent (office / warehouse)</t>
        </is>
      </c>
      <c r="C7" s="52" t="inlineStr">
        <is>
          <t>Example</t>
        </is>
      </c>
      <c r="D7" s="42" t="n">
        <v>10000</v>
      </c>
      <c r="E7" s="42" t="n">
        <v>10000</v>
      </c>
      <c r="F7" s="42" t="n">
        <v>10000</v>
      </c>
      <c r="G7" s="42" t="n">
        <v>10000</v>
      </c>
      <c r="H7" s="42" t="n">
        <v>10000</v>
      </c>
      <c r="I7" s="42" t="n">
        <v>10000</v>
      </c>
      <c r="J7" s="42" t="n">
        <v>10000</v>
      </c>
      <c r="K7" s="42" t="n">
        <v>10000</v>
      </c>
      <c r="L7" s="42" t="n">
        <v>10000</v>
      </c>
      <c r="M7" s="42" t="n">
        <v>10000</v>
      </c>
      <c r="N7" s="42" t="n">
        <v>10000</v>
      </c>
      <c r="O7" s="42" t="n">
        <v>10000</v>
      </c>
      <c r="P7" s="26">
        <f>SUM(D7:O7)</f>
        <v>120000</v>
      </c>
      <c r="Q7" s="53">
        <f>IF($P$23=0,0,P7/$P$23)</f>
        <v>0.332594235033259</v>
      </c>
    </row>
    <row r="8">
      <c r="B8" s="23" t="inlineStr">
        <is>
          <t>Utilities (power, water)</t>
        </is>
      </c>
      <c r="C8" s="52" t="n"/>
      <c r="D8" s="42" t="n">
        <v>1200</v>
      </c>
      <c r="E8" s="42" t="n">
        <v>1200</v>
      </c>
      <c r="F8" s="42" t="n">
        <v>1200</v>
      </c>
      <c r="G8" s="42" t="n">
        <v>1200</v>
      </c>
      <c r="H8" s="42" t="n">
        <v>1200</v>
      </c>
      <c r="I8" s="42" t="n">
        <v>1200</v>
      </c>
      <c r="J8" s="42" t="n">
        <v>1200</v>
      </c>
      <c r="K8" s="42" t="n">
        <v>1200</v>
      </c>
      <c r="L8" s="42" t="n">
        <v>1200</v>
      </c>
      <c r="M8" s="42" t="n">
        <v>1200</v>
      </c>
      <c r="N8" s="42" t="n">
        <v>1200</v>
      </c>
      <c r="O8" s="42" t="n">
        <v>1200</v>
      </c>
      <c r="P8" s="26">
        <f>SUM(D8:O8)</f>
        <v>14400</v>
      </c>
      <c r="Q8" s="53">
        <f>IF($P$23=0,0,P8/$P$23)</f>
        <v>0.0399113082039911</v>
      </c>
    </row>
    <row r="9">
      <c r="B9" s="23" t="inlineStr">
        <is>
          <t>Internet &amp; telephone</t>
        </is>
      </c>
      <c r="C9" s="52" t="n"/>
      <c r="D9" s="42" t="n">
        <v>800</v>
      </c>
      <c r="E9" s="42" t="n">
        <v>800</v>
      </c>
      <c r="F9" s="42" t="n">
        <v>800</v>
      </c>
      <c r="G9" s="42" t="n">
        <v>800</v>
      </c>
      <c r="H9" s="42" t="n">
        <v>800</v>
      </c>
      <c r="I9" s="42" t="n">
        <v>800</v>
      </c>
      <c r="J9" s="42" t="n">
        <v>800</v>
      </c>
      <c r="K9" s="42" t="n">
        <v>800</v>
      </c>
      <c r="L9" s="42" t="n">
        <v>800</v>
      </c>
      <c r="M9" s="42" t="n">
        <v>800</v>
      </c>
      <c r="N9" s="42" t="n">
        <v>800</v>
      </c>
      <c r="O9" s="42" t="n">
        <v>800</v>
      </c>
      <c r="P9" s="26">
        <f>SUM(D9:O9)</f>
        <v>9600</v>
      </c>
      <c r="Q9" s="53">
        <f>IF($P$23=0,0,P9/$P$23)</f>
        <v>0.0266075388026608</v>
      </c>
    </row>
    <row r="10">
      <c r="B10" s="23" t="inlineStr">
        <is>
          <t>Marketing &amp; advertising</t>
        </is>
      </c>
      <c r="C10" s="52" t="inlineStr">
        <is>
          <t>Campaign in Mar and Sep</t>
        </is>
      </c>
      <c r="D10" s="42" t="n">
        <v>5000</v>
      </c>
      <c r="E10" s="42" t="n">
        <v>5000</v>
      </c>
      <c r="F10" s="42" t="n">
        <v>20000</v>
      </c>
      <c r="G10" s="42" t="n">
        <v>5000</v>
      </c>
      <c r="H10" s="42" t="n">
        <v>5000</v>
      </c>
      <c r="I10" s="42" t="n">
        <v>5000</v>
      </c>
      <c r="J10" s="42" t="n">
        <v>5000</v>
      </c>
      <c r="K10" s="42" t="n">
        <v>5000</v>
      </c>
      <c r="L10" s="42" t="n">
        <v>20000</v>
      </c>
      <c r="M10" s="42" t="n">
        <v>5000</v>
      </c>
      <c r="N10" s="42" t="n">
        <v>5000</v>
      </c>
      <c r="O10" s="42" t="n">
        <v>5000</v>
      </c>
      <c r="P10" s="26">
        <f>SUM(D10:O10)</f>
        <v>90000</v>
      </c>
      <c r="Q10" s="53">
        <f>IF($P$23=0,0,P10/$P$23)</f>
        <v>0.249445676274945</v>
      </c>
    </row>
    <row r="11">
      <c r="B11" s="23" t="inlineStr">
        <is>
          <t>Travel &amp; transport</t>
        </is>
      </c>
      <c r="C11" s="52" t="n"/>
      <c r="D11" s="42" t="n">
        <v>2000</v>
      </c>
      <c r="E11" s="42" t="n">
        <v>2000</v>
      </c>
      <c r="F11" s="42" t="n">
        <v>2000</v>
      </c>
      <c r="G11" s="42" t="n">
        <v>2000</v>
      </c>
      <c r="H11" s="42" t="n">
        <v>2000</v>
      </c>
      <c r="I11" s="42" t="n">
        <v>2000</v>
      </c>
      <c r="J11" s="42" t="n">
        <v>2000</v>
      </c>
      <c r="K11" s="42" t="n">
        <v>2000</v>
      </c>
      <c r="L11" s="42" t="n">
        <v>2000</v>
      </c>
      <c r="M11" s="42" t="n">
        <v>2000</v>
      </c>
      <c r="N11" s="42" t="n">
        <v>2000</v>
      </c>
      <c r="O11" s="42" t="n">
        <v>2000</v>
      </c>
      <c r="P11" s="26">
        <f>SUM(D11:O11)</f>
        <v>24000</v>
      </c>
      <c r="Q11" s="53">
        <f>IF($P$23=0,0,P11/$P$23)</f>
        <v>0.0665188470066519</v>
      </c>
    </row>
    <row r="12">
      <c r="B12" s="23" t="inlineStr">
        <is>
          <t>Vehicle running costs</t>
        </is>
      </c>
      <c r="C12" s="52" t="n"/>
      <c r="D12" s="42" t="n">
        <v>1500</v>
      </c>
      <c r="E12" s="42" t="n">
        <v>1500</v>
      </c>
      <c r="F12" s="42" t="n">
        <v>1500</v>
      </c>
      <c r="G12" s="42" t="n">
        <v>1500</v>
      </c>
      <c r="H12" s="42" t="n">
        <v>1500</v>
      </c>
      <c r="I12" s="42" t="n">
        <v>1500</v>
      </c>
      <c r="J12" s="42" t="n">
        <v>1500</v>
      </c>
      <c r="K12" s="42" t="n">
        <v>1500</v>
      </c>
      <c r="L12" s="42" t="n">
        <v>1500</v>
      </c>
      <c r="M12" s="42" t="n">
        <v>1500</v>
      </c>
      <c r="N12" s="42" t="n">
        <v>1500</v>
      </c>
      <c r="O12" s="42" t="n">
        <v>1500</v>
      </c>
      <c r="P12" s="26">
        <f>SUM(D12:O12)</f>
        <v>18000</v>
      </c>
      <c r="Q12" s="53">
        <f>IF($P$23=0,0,P12/$P$23)</f>
        <v>0.0498891352549889</v>
      </c>
    </row>
    <row r="13">
      <c r="B13" s="23" t="inlineStr">
        <is>
          <t>Professional fees (audit, legal)</t>
        </is>
      </c>
      <c r="C13" s="52" t="inlineStr">
        <is>
          <t>Year-end audit</t>
        </is>
      </c>
      <c r="D13" s="42" t="n">
        <v>0</v>
      </c>
      <c r="E13" s="42" t="n">
        <v>0</v>
      </c>
      <c r="F13" s="42" t="n">
        <v>18000</v>
      </c>
      <c r="G13" s="42" t="n">
        <v>0</v>
      </c>
      <c r="H13" s="42" t="n">
        <v>0</v>
      </c>
      <c r="I13" s="42" t="n">
        <v>0</v>
      </c>
      <c r="J13" s="42" t="n">
        <v>0</v>
      </c>
      <c r="K13" s="42" t="n">
        <v>0</v>
      </c>
      <c r="L13" s="42" t="n">
        <v>0</v>
      </c>
      <c r="M13" s="42" t="n">
        <v>0</v>
      </c>
      <c r="N13" s="42" t="n">
        <v>0</v>
      </c>
      <c r="O13" s="42" t="n">
        <v>0</v>
      </c>
      <c r="P13" s="26">
        <f>SUM(D13:O13)</f>
        <v>18000</v>
      </c>
      <c r="Q13" s="53">
        <f>IF($P$23=0,0,P13/$P$23)</f>
        <v>0.0498891352549889</v>
      </c>
    </row>
    <row r="14">
      <c r="B14" s="23" t="inlineStr">
        <is>
          <t>Software &amp; subscriptions</t>
        </is>
      </c>
      <c r="C14" s="52" t="n"/>
      <c r="D14" s="42" t="n">
        <v>1500</v>
      </c>
      <c r="E14" s="42" t="n">
        <v>1500</v>
      </c>
      <c r="F14" s="42" t="n">
        <v>1500</v>
      </c>
      <c r="G14" s="42" t="n">
        <v>1500</v>
      </c>
      <c r="H14" s="42" t="n">
        <v>1500</v>
      </c>
      <c r="I14" s="42" t="n">
        <v>1500</v>
      </c>
      <c r="J14" s="42" t="n">
        <v>1500</v>
      </c>
      <c r="K14" s="42" t="n">
        <v>1500</v>
      </c>
      <c r="L14" s="42" t="n">
        <v>1500</v>
      </c>
      <c r="M14" s="42" t="n">
        <v>1500</v>
      </c>
      <c r="N14" s="42" t="n">
        <v>1500</v>
      </c>
      <c r="O14" s="42" t="n">
        <v>1500</v>
      </c>
      <c r="P14" s="26">
        <f>SUM(D14:O14)</f>
        <v>18000</v>
      </c>
      <c r="Q14" s="53">
        <f>IF($P$23=0,0,P14/$P$23)</f>
        <v>0.0498891352549889</v>
      </c>
    </row>
    <row r="15">
      <c r="B15" s="23" t="inlineStr">
        <is>
          <t>Office supplies</t>
        </is>
      </c>
      <c r="C15" s="52" t="n"/>
      <c r="D15" s="42" t="n">
        <v>600</v>
      </c>
      <c r="E15" s="42" t="n">
        <v>600</v>
      </c>
      <c r="F15" s="42" t="n">
        <v>600</v>
      </c>
      <c r="G15" s="42" t="n">
        <v>600</v>
      </c>
      <c r="H15" s="42" t="n">
        <v>600</v>
      </c>
      <c r="I15" s="42" t="n">
        <v>600</v>
      </c>
      <c r="J15" s="42" t="n">
        <v>600</v>
      </c>
      <c r="K15" s="42" t="n">
        <v>600</v>
      </c>
      <c r="L15" s="42" t="n">
        <v>600</v>
      </c>
      <c r="M15" s="42" t="n">
        <v>600</v>
      </c>
      <c r="N15" s="42" t="n">
        <v>600</v>
      </c>
      <c r="O15" s="42" t="n">
        <v>600</v>
      </c>
      <c r="P15" s="26">
        <f>SUM(D15:O15)</f>
        <v>7200</v>
      </c>
      <c r="Q15" s="53">
        <f>IF($P$23=0,0,P15/$P$23)</f>
        <v>0.0199556541019956</v>
      </c>
    </row>
    <row r="16">
      <c r="B16" s="23" t="inlineStr">
        <is>
          <t>Repairs &amp; maintenance</t>
        </is>
      </c>
      <c r="C16" s="52" t="n"/>
      <c r="D16" s="42" t="n">
        <v>1000</v>
      </c>
      <c r="E16" s="42" t="n">
        <v>1000</v>
      </c>
      <c r="F16" s="42" t="n">
        <v>1000</v>
      </c>
      <c r="G16" s="42" t="n">
        <v>1000</v>
      </c>
      <c r="H16" s="42" t="n">
        <v>1000</v>
      </c>
      <c r="I16" s="42" t="n">
        <v>1000</v>
      </c>
      <c r="J16" s="42" t="n">
        <v>1000</v>
      </c>
      <c r="K16" s="42" t="n">
        <v>1000</v>
      </c>
      <c r="L16" s="42" t="n">
        <v>1000</v>
      </c>
      <c r="M16" s="42" t="n">
        <v>1000</v>
      </c>
      <c r="N16" s="42" t="n">
        <v>1000</v>
      </c>
      <c r="O16" s="42" t="n">
        <v>1000</v>
      </c>
      <c r="P16" s="26">
        <f>SUM(D16:O16)</f>
        <v>12000</v>
      </c>
      <c r="Q16" s="53">
        <f>IF($P$23=0,0,P16/$P$23)</f>
        <v>0.0332594235033259</v>
      </c>
    </row>
    <row r="17">
      <c r="B17" s="23" t="inlineStr">
        <is>
          <t>Insurance (business)</t>
        </is>
      </c>
      <c r="C17" s="52" t="inlineStr">
        <is>
          <t>Annual premium</t>
        </is>
      </c>
      <c r="D17" s="42" t="n">
        <v>9000</v>
      </c>
      <c r="E17" s="42" t="n">
        <v>0</v>
      </c>
      <c r="F17" s="42" t="n">
        <v>0</v>
      </c>
      <c r="G17" s="42" t="n">
        <v>0</v>
      </c>
      <c r="H17" s="42" t="n">
        <v>0</v>
      </c>
      <c r="I17" s="42" t="n">
        <v>0</v>
      </c>
      <c r="J17" s="42" t="n">
        <v>0</v>
      </c>
      <c r="K17" s="42" t="n">
        <v>0</v>
      </c>
      <c r="L17" s="42" t="n">
        <v>0</v>
      </c>
      <c r="M17" s="42" t="n">
        <v>0</v>
      </c>
      <c r="N17" s="42" t="n">
        <v>0</v>
      </c>
      <c r="O17" s="42" t="n">
        <v>0</v>
      </c>
      <c r="P17" s="26">
        <f>SUM(D17:O17)</f>
        <v>9000</v>
      </c>
      <c r="Q17" s="53">
        <f>IF($P$23=0,0,P17/$P$23)</f>
        <v>0.0249445676274945</v>
      </c>
    </row>
    <row r="18">
      <c r="B18" s="23" t="inlineStr">
        <is>
          <t>Government fees &amp; licences</t>
        </is>
      </c>
      <c r="C18" s="52" t="inlineStr">
        <is>
          <t>Annual renewal</t>
        </is>
      </c>
      <c r="D18" s="42" t="n">
        <v>6000</v>
      </c>
      <c r="E18" s="42" t="n">
        <v>0</v>
      </c>
      <c r="F18" s="42" t="n">
        <v>0</v>
      </c>
      <c r="G18" s="42" t="n">
        <v>0</v>
      </c>
      <c r="H18" s="42" t="n">
        <v>0</v>
      </c>
      <c r="I18" s="42" t="n">
        <v>0</v>
      </c>
      <c r="J18" s="42" t="n">
        <v>0</v>
      </c>
      <c r="K18" s="42" t="n">
        <v>0</v>
      </c>
      <c r="L18" s="42" t="n">
        <v>0</v>
      </c>
      <c r="M18" s="42" t="n">
        <v>0</v>
      </c>
      <c r="N18" s="42" t="n">
        <v>0</v>
      </c>
      <c r="O18" s="42" t="n">
        <v>0</v>
      </c>
      <c r="P18" s="26">
        <f>SUM(D18:O18)</f>
        <v>6000</v>
      </c>
      <c r="Q18" s="53">
        <f>IF($P$23=0,0,P18/$P$23)</f>
        <v>0.016629711751663</v>
      </c>
    </row>
    <row r="19">
      <c r="B19" s="23" t="inlineStr">
        <is>
          <t>Training</t>
        </is>
      </c>
      <c r="C19" s="52" t="n"/>
      <c r="D19" s="42" t="n">
        <v>0</v>
      </c>
      <c r="E19" s="42" t="n">
        <v>0</v>
      </c>
      <c r="F19" s="42" t="n">
        <v>0</v>
      </c>
      <c r="G19" s="42" t="n">
        <v>0</v>
      </c>
      <c r="H19" s="42" t="n">
        <v>0</v>
      </c>
      <c r="I19" s="42" t="n">
        <v>5000</v>
      </c>
      <c r="J19" s="42" t="n">
        <v>0</v>
      </c>
      <c r="K19" s="42" t="n">
        <v>0</v>
      </c>
      <c r="L19" s="42" t="n">
        <v>0</v>
      </c>
      <c r="M19" s="42" t="n">
        <v>0</v>
      </c>
      <c r="N19" s="42" t="n">
        <v>0</v>
      </c>
      <c r="O19" s="42" t="n">
        <v>0</v>
      </c>
      <c r="P19" s="26">
        <f>SUM(D19:O19)</f>
        <v>5000</v>
      </c>
      <c r="Q19" s="53">
        <f>IF($P$23=0,0,P19/$P$23)</f>
        <v>0.0138580931263858</v>
      </c>
    </row>
    <row r="20">
      <c r="B20" s="23" t="inlineStr">
        <is>
          <t>Bank charges</t>
        </is>
      </c>
      <c r="C20" s="52" t="n"/>
      <c r="D20" s="42" t="n">
        <v>300</v>
      </c>
      <c r="E20" s="42" t="n">
        <v>300</v>
      </c>
      <c r="F20" s="42" t="n">
        <v>300</v>
      </c>
      <c r="G20" s="42" t="n">
        <v>300</v>
      </c>
      <c r="H20" s="42" t="n">
        <v>300</v>
      </c>
      <c r="I20" s="42" t="n">
        <v>300</v>
      </c>
      <c r="J20" s="42" t="n">
        <v>300</v>
      </c>
      <c r="K20" s="42" t="n">
        <v>300</v>
      </c>
      <c r="L20" s="42" t="n">
        <v>300</v>
      </c>
      <c r="M20" s="42" t="n">
        <v>300</v>
      </c>
      <c r="N20" s="42" t="n">
        <v>300</v>
      </c>
      <c r="O20" s="42" t="n">
        <v>300</v>
      </c>
      <c r="P20" s="26">
        <f>SUM(D20:O20)</f>
        <v>3600</v>
      </c>
      <c r="Q20" s="53">
        <f>IF($P$23=0,0,P20/$P$23)</f>
        <v>0.00997782705099778</v>
      </c>
    </row>
    <row r="21">
      <c r="B21" s="23" t="inlineStr">
        <is>
          <t>Other expenses</t>
        </is>
      </c>
      <c r="C21" s="52" t="n"/>
      <c r="D21" s="42" t="n">
        <v>500</v>
      </c>
      <c r="E21" s="42" t="n">
        <v>500</v>
      </c>
      <c r="F21" s="42" t="n">
        <v>500</v>
      </c>
      <c r="G21" s="42" t="n">
        <v>500</v>
      </c>
      <c r="H21" s="42" t="n">
        <v>500</v>
      </c>
      <c r="I21" s="42" t="n">
        <v>500</v>
      </c>
      <c r="J21" s="42" t="n">
        <v>500</v>
      </c>
      <c r="K21" s="42" t="n">
        <v>500</v>
      </c>
      <c r="L21" s="42" t="n">
        <v>500</v>
      </c>
      <c r="M21" s="42" t="n">
        <v>500</v>
      </c>
      <c r="N21" s="42" t="n">
        <v>500</v>
      </c>
      <c r="O21" s="42" t="n">
        <v>500</v>
      </c>
      <c r="P21" s="26">
        <f>SUM(D21:O21)</f>
        <v>6000</v>
      </c>
      <c r="Q21" s="53">
        <f>IF($P$23=0,0,P21/$P$23)</f>
        <v>0.016629711751663</v>
      </c>
    </row>
    <row r="22">
      <c r="B22" s="23" t="inlineStr">
        <is>
          <t>Other (rename)</t>
        </is>
      </c>
      <c r="C22" s="52" t="n"/>
      <c r="D22" s="42" t="n"/>
      <c r="E22" s="42" t="n"/>
      <c r="F22" s="42" t="n"/>
      <c r="G22" s="42" t="n"/>
      <c r="H22" s="42" t="n"/>
      <c r="I22" s="42" t="n"/>
      <c r="J22" s="42" t="n"/>
      <c r="K22" s="42" t="n"/>
      <c r="L22" s="42" t="n"/>
      <c r="M22" s="42" t="n"/>
      <c r="N22" s="42" t="n"/>
      <c r="O22" s="42" t="n"/>
      <c r="P22" s="26">
        <f>SUM(D22:O22)</f>
        <v>0</v>
      </c>
      <c r="Q22" s="53">
        <f>IF($P$23=0,0,P22/$P$23)</f>
        <v>0</v>
      </c>
    </row>
    <row r="23">
      <c r="B23" s="27" t="inlineStr">
        <is>
          <t>Total SG&amp;A</t>
        </is>
      </c>
      <c r="C23" s="27" t="n"/>
      <c r="D23" s="28">
        <f>SUM(D7:D22)</f>
        <v>39400</v>
      </c>
      <c r="E23" s="28">
        <f>SUM(E7:E22)</f>
        <v>24400</v>
      </c>
      <c r="F23" s="28">
        <f>SUM(F7:F22)</f>
        <v>57400</v>
      </c>
      <c r="G23" s="28">
        <f>SUM(G7:G22)</f>
        <v>24400</v>
      </c>
      <c r="H23" s="28">
        <f>SUM(H7:H22)</f>
        <v>24400</v>
      </c>
      <c r="I23" s="28">
        <f>SUM(I7:I22)</f>
        <v>29400</v>
      </c>
      <c r="J23" s="28">
        <f>SUM(J7:J22)</f>
        <v>24400</v>
      </c>
      <c r="K23" s="28">
        <f>SUM(K7:K22)</f>
        <v>24400</v>
      </c>
      <c r="L23" s="28">
        <f>SUM(L7:L22)</f>
        <v>39400</v>
      </c>
      <c r="M23" s="28">
        <f>SUM(M7:M22)</f>
        <v>24400</v>
      </c>
      <c r="N23" s="28">
        <f>SUM(N7:N22)</f>
        <v>24400</v>
      </c>
      <c r="O23" s="28">
        <f>SUM(O7:O22)</f>
        <v>24400</v>
      </c>
      <c r="P23" s="28">
        <f>SUM(P7:P22)</f>
        <v>360800</v>
      </c>
      <c r="Q23" s="54">
        <f>SUM(Q7:Q22)</f>
        <v>1</v>
      </c>
    </row>
    <row r="25">
      <c r="B25" s="16" t="inlineStr">
        <is>
          <t>One-off equipment and other fixed-asset purchases. Enter the month you expect to pay.</t>
        </is>
      </c>
    </row>
    <row r="26" ht="30" customHeight="1">
      <c r="B26" s="21" t="inlineStr">
        <is>
          <t>Capex item</t>
        </is>
      </c>
      <c r="C26" s="21" t="inlineStr">
        <is>
          <t>Month of purchase</t>
        </is>
      </c>
      <c r="D26" s="22">
        <f>D$6</f>
        <v>46388.0</v>
      </c>
      <c r="E26" s="22">
        <f>E$6</f>
        <v>46419.0</v>
      </c>
      <c r="F26" s="22">
        <f>F$6</f>
        <v>46447.0</v>
      </c>
      <c r="G26" s="22">
        <f>G$6</f>
        <v>46478.0</v>
      </c>
      <c r="H26" s="22">
        <f>H$6</f>
        <v>46508.0</v>
      </c>
      <c r="I26" s="22">
        <f>I$6</f>
        <v>46539.0</v>
      </c>
      <c r="J26" s="22">
        <f>J$6</f>
        <v>46569.0</v>
      </c>
      <c r="K26" s="22">
        <f>K$6</f>
        <v>46600.0</v>
      </c>
      <c r="L26" s="22">
        <f>L$6</f>
        <v>46631.0</v>
      </c>
      <c r="M26" s="22">
        <f>M$6</f>
        <v>46661.0</v>
      </c>
      <c r="N26" s="22">
        <f>N$6</f>
        <v>46692.0</v>
      </c>
      <c r="O26" s="22">
        <f>O$6</f>
        <v>46722.0</v>
      </c>
      <c r="P26" s="21" t="inlineStr">
        <is>
          <t>Amount</t>
        </is>
      </c>
      <c r="Q26" s="21" t="inlineStr">
        <is>
          <t>Check</t>
        </is>
      </c>
    </row>
    <row r="27">
      <c r="B27" s="39" t="inlineStr">
        <is>
          <t>Laptops for new hires</t>
        </is>
      </c>
      <c r="C27" s="41" t="n">
        <v>46447</v>
      </c>
      <c r="D27" s="26">
        <f>IF($C27="",0,IF(DATE(YEAR($C27),MONTH($C27),1)=D$26,$P27,0))</f>
        <v>0</v>
      </c>
      <c r="E27" s="26">
        <f>IF($C27="",0,IF(DATE(YEAR($C27),MONTH($C27),1)=E$26,$P27,0))</f>
        <v>0</v>
      </c>
      <c r="F27" s="26">
        <f>IF($C27="",0,IF(DATE(YEAR($C27),MONTH($C27),1)=F$26,$P27,0))</f>
        <v>12000</v>
      </c>
      <c r="G27" s="26">
        <f>IF($C27="",0,IF(DATE(YEAR($C27),MONTH($C27),1)=G$26,$P27,0))</f>
        <v>0</v>
      </c>
      <c r="H27" s="26">
        <f>IF($C27="",0,IF(DATE(YEAR($C27),MONTH($C27),1)=H$26,$P27,0))</f>
        <v>0</v>
      </c>
      <c r="I27" s="26">
        <f>IF($C27="",0,IF(DATE(YEAR($C27),MONTH($C27),1)=I$26,$P27,0))</f>
        <v>0</v>
      </c>
      <c r="J27" s="26">
        <f>IF($C27="",0,IF(DATE(YEAR($C27),MONTH($C27),1)=J$26,$P27,0))</f>
        <v>0</v>
      </c>
      <c r="K27" s="26">
        <f>IF($C27="",0,IF(DATE(YEAR($C27),MONTH($C27),1)=K$26,$P27,0))</f>
        <v>0</v>
      </c>
      <c r="L27" s="26">
        <f>IF($C27="",0,IF(DATE(YEAR($C27),MONTH($C27),1)=L$26,$P27,0))</f>
        <v>0</v>
      </c>
      <c r="M27" s="26">
        <f>IF($C27="",0,IF(DATE(YEAR($C27),MONTH($C27),1)=M$26,$P27,0))</f>
        <v>0</v>
      </c>
      <c r="N27" s="26">
        <f>IF($C27="",0,IF(DATE(YEAR($C27),MONTH($C27),1)=N$26,$P27,0))</f>
        <v>0</v>
      </c>
      <c r="O27" s="26">
        <f>IF($C27="",0,IF(DATE(YEAR($C27),MONTH($C27),1)=O$26,$P27,0))</f>
        <v>0</v>
      </c>
      <c r="P27" s="42" t="n">
        <v>12000</v>
      </c>
      <c r="Q27" s="46" t="str">
        <f>IF(AND($B27="",$P27=""),"",IF($C27="","CHECK: month missing",IF(OR($C27&lt;$D$26,$C27&gt;EOMONTH($O$26,0)),"CHECK: outside budget year","OK")))</f>
        <v>OK</v>
      </c>
    </row>
    <row r="28">
      <c r="B28" s="39" t="inlineStr">
        <is>
          <t>Office furniture</t>
        </is>
      </c>
      <c r="C28" s="41" t="n">
        <v>46447</v>
      </c>
      <c r="D28" s="26">
        <f>IF($C28="",0,IF(DATE(YEAR($C28),MONTH($C28),1)=D$26,$P28,0))</f>
        <v>0</v>
      </c>
      <c r="E28" s="26">
        <f>IF($C28="",0,IF(DATE(YEAR($C28),MONTH($C28),1)=E$26,$P28,0))</f>
        <v>0</v>
      </c>
      <c r="F28" s="26">
        <f>IF($C28="",0,IF(DATE(YEAR($C28),MONTH($C28),1)=F$26,$P28,0))</f>
        <v>8000</v>
      </c>
      <c r="G28" s="26">
        <f>IF($C28="",0,IF(DATE(YEAR($C28),MONTH($C28),1)=G$26,$P28,0))</f>
        <v>0</v>
      </c>
      <c r="H28" s="26">
        <f>IF($C28="",0,IF(DATE(YEAR($C28),MONTH($C28),1)=H$26,$P28,0))</f>
        <v>0</v>
      </c>
      <c r="I28" s="26">
        <f>IF($C28="",0,IF(DATE(YEAR($C28),MONTH($C28),1)=I$26,$P28,0))</f>
        <v>0</v>
      </c>
      <c r="J28" s="26">
        <f>IF($C28="",0,IF(DATE(YEAR($C28),MONTH($C28),1)=J$26,$P28,0))</f>
        <v>0</v>
      </c>
      <c r="K28" s="26">
        <f>IF($C28="",0,IF(DATE(YEAR($C28),MONTH($C28),1)=K$26,$P28,0))</f>
        <v>0</v>
      </c>
      <c r="L28" s="26">
        <f>IF($C28="",0,IF(DATE(YEAR($C28),MONTH($C28),1)=L$26,$P28,0))</f>
        <v>0</v>
      </c>
      <c r="M28" s="26">
        <f>IF($C28="",0,IF(DATE(YEAR($C28),MONTH($C28),1)=M$26,$P28,0))</f>
        <v>0</v>
      </c>
      <c r="N28" s="26">
        <f>IF($C28="",0,IF(DATE(YEAR($C28),MONTH($C28),1)=N$26,$P28,0))</f>
        <v>0</v>
      </c>
      <c r="O28" s="26">
        <f>IF($C28="",0,IF(DATE(YEAR($C28),MONTH($C28),1)=O$26,$P28,0))</f>
        <v>0</v>
      </c>
      <c r="P28" s="42" t="n">
        <v>8000</v>
      </c>
      <c r="Q28" s="46" t="str">
        <f>IF(AND($B28="",$P28=""),"",IF($C28="","CHECK: month missing",IF(OR($C28&lt;$D$26,$C28&gt;EOMONTH($O$26,0)),"CHECK: outside budget year","OK")))</f>
        <v>OK</v>
      </c>
    </row>
    <row r="29">
      <c r="B29" s="39" t="inlineStr">
        <is>
          <t>Delivery van</t>
        </is>
      </c>
      <c r="C29" s="41" t="n">
        <v>46631</v>
      </c>
      <c r="D29" s="26">
        <f>IF($C29="",0,IF(DATE(YEAR($C29),MONTH($C29),1)=D$26,$P29,0))</f>
        <v>0</v>
      </c>
      <c r="E29" s="26">
        <f>IF($C29="",0,IF(DATE(YEAR($C29),MONTH($C29),1)=E$26,$P29,0))</f>
        <v>0</v>
      </c>
      <c r="F29" s="26">
        <f>IF($C29="",0,IF(DATE(YEAR($C29),MONTH($C29),1)=F$26,$P29,0))</f>
        <v>0</v>
      </c>
      <c r="G29" s="26">
        <f>IF($C29="",0,IF(DATE(YEAR($C29),MONTH($C29),1)=G$26,$P29,0))</f>
        <v>0</v>
      </c>
      <c r="H29" s="26">
        <f>IF($C29="",0,IF(DATE(YEAR($C29),MONTH($C29),1)=H$26,$P29,0))</f>
        <v>0</v>
      </c>
      <c r="I29" s="26">
        <f>IF($C29="",0,IF(DATE(YEAR($C29),MONTH($C29),1)=I$26,$P29,0))</f>
        <v>0</v>
      </c>
      <c r="J29" s="26">
        <f>IF($C29="",0,IF(DATE(YEAR($C29),MONTH($C29),1)=J$26,$P29,0))</f>
        <v>0</v>
      </c>
      <c r="K29" s="26">
        <f>IF($C29="",0,IF(DATE(YEAR($C29),MONTH($C29),1)=K$26,$P29,0))</f>
        <v>0</v>
      </c>
      <c r="L29" s="26">
        <f>IF($C29="",0,IF(DATE(YEAR($C29),MONTH($C29),1)=L$26,$P29,0))</f>
        <v>95000</v>
      </c>
      <c r="M29" s="26">
        <f>IF($C29="",0,IF(DATE(YEAR($C29),MONTH($C29),1)=M$26,$P29,0))</f>
        <v>0</v>
      </c>
      <c r="N29" s="26">
        <f>IF($C29="",0,IF(DATE(YEAR($C29),MONTH($C29),1)=N$26,$P29,0))</f>
        <v>0</v>
      </c>
      <c r="O29" s="26">
        <f>IF($C29="",0,IF(DATE(YEAR($C29),MONTH($C29),1)=O$26,$P29,0))</f>
        <v>0</v>
      </c>
      <c r="P29" s="42" t="n">
        <v>95000</v>
      </c>
      <c r="Q29" s="46" t="str">
        <f>IF(AND($B29="",$P29=""),"",IF($C29="","CHECK: month missing",IF(OR($C29&lt;$D$26,$C29&gt;EOMONTH($O$26,0)),"CHECK: outside budget year","OK")))</f>
        <v>OK</v>
      </c>
    </row>
    <row r="30">
      <c r="B30" s="39" t="inlineStr">
        <is>
          <t>Warehouse racking</t>
        </is>
      </c>
      <c r="C30" s="41" t="n">
        <v>46508</v>
      </c>
      <c r="D30" s="26">
        <f>IF($C30="",0,IF(DATE(YEAR($C30),MONTH($C30),1)=D$26,$P30,0))</f>
        <v>0</v>
      </c>
      <c r="E30" s="26">
        <f>IF($C30="",0,IF(DATE(YEAR($C30),MONTH($C30),1)=E$26,$P30,0))</f>
        <v>0</v>
      </c>
      <c r="F30" s="26">
        <f>IF($C30="",0,IF(DATE(YEAR($C30),MONTH($C30),1)=F$26,$P30,0))</f>
        <v>0</v>
      </c>
      <c r="G30" s="26">
        <f>IF($C30="",0,IF(DATE(YEAR($C30),MONTH($C30),1)=G$26,$P30,0))</f>
        <v>0</v>
      </c>
      <c r="H30" s="26">
        <f>IF($C30="",0,IF(DATE(YEAR($C30),MONTH($C30),1)=H$26,$P30,0))</f>
        <v>20000</v>
      </c>
      <c r="I30" s="26">
        <f>IF($C30="",0,IF(DATE(YEAR($C30),MONTH($C30),1)=I$26,$P30,0))</f>
        <v>0</v>
      </c>
      <c r="J30" s="26">
        <f>IF($C30="",0,IF(DATE(YEAR($C30),MONTH($C30),1)=J$26,$P30,0))</f>
        <v>0</v>
      </c>
      <c r="K30" s="26">
        <f>IF($C30="",0,IF(DATE(YEAR($C30),MONTH($C30),1)=K$26,$P30,0))</f>
        <v>0</v>
      </c>
      <c r="L30" s="26">
        <f>IF($C30="",0,IF(DATE(YEAR($C30),MONTH($C30),1)=L$26,$P30,0))</f>
        <v>0</v>
      </c>
      <c r="M30" s="26">
        <f>IF($C30="",0,IF(DATE(YEAR($C30),MONTH($C30),1)=M$26,$P30,0))</f>
        <v>0</v>
      </c>
      <c r="N30" s="26">
        <f>IF($C30="",0,IF(DATE(YEAR($C30),MONTH($C30),1)=N$26,$P30,0))</f>
        <v>0</v>
      </c>
      <c r="O30" s="26">
        <f>IF($C30="",0,IF(DATE(YEAR($C30),MONTH($C30),1)=O$26,$P30,0))</f>
        <v>0</v>
      </c>
      <c r="P30" s="42" t="n">
        <v>20000</v>
      </c>
      <c r="Q30" s="46" t="str">
        <f>IF(AND($B30="",$P30=""),"",IF($C30="","CHECK: month missing",IF(OR($C30&lt;$D$26,$C30&gt;EOMONTH($O$26,0)),"CHECK: outside budget year","OK")))</f>
        <v>OK</v>
      </c>
    </row>
    <row r="31">
      <c r="B31" s="39" t="n"/>
      <c r="C31" s="41" t="n"/>
      <c r="D31" s="26">
        <f>IF($C31="",0,IF(DATE(YEAR($C31),MONTH($C31),1)=D$26,$P31,0))</f>
        <v>0</v>
      </c>
      <c r="E31" s="26">
        <f>IF($C31="",0,IF(DATE(YEAR($C31),MONTH($C31),1)=E$26,$P31,0))</f>
        <v>0</v>
      </c>
      <c r="F31" s="26">
        <f>IF($C31="",0,IF(DATE(YEAR($C31),MONTH($C31),1)=F$26,$P31,0))</f>
        <v>0</v>
      </c>
      <c r="G31" s="26">
        <f>IF($C31="",0,IF(DATE(YEAR($C31),MONTH($C31),1)=G$26,$P31,0))</f>
        <v>0</v>
      </c>
      <c r="H31" s="26">
        <f>IF($C31="",0,IF(DATE(YEAR($C31),MONTH($C31),1)=H$26,$P31,0))</f>
        <v>0</v>
      </c>
      <c r="I31" s="26">
        <f>IF($C31="",0,IF(DATE(YEAR($C31),MONTH($C31),1)=I$26,$P31,0))</f>
        <v>0</v>
      </c>
      <c r="J31" s="26">
        <f>IF($C31="",0,IF(DATE(YEAR($C31),MONTH($C31),1)=J$26,$P31,0))</f>
        <v>0</v>
      </c>
      <c r="K31" s="26">
        <f>IF($C31="",0,IF(DATE(YEAR($C31),MONTH($C31),1)=K$26,$P31,0))</f>
        <v>0</v>
      </c>
      <c r="L31" s="26">
        <f>IF($C31="",0,IF(DATE(YEAR($C31),MONTH($C31),1)=L$26,$P31,0))</f>
        <v>0</v>
      </c>
      <c r="M31" s="26">
        <f>IF($C31="",0,IF(DATE(YEAR($C31),MONTH($C31),1)=M$26,$P31,0))</f>
        <v>0</v>
      </c>
      <c r="N31" s="26">
        <f>IF($C31="",0,IF(DATE(YEAR($C31),MONTH($C31),1)=N$26,$P31,0))</f>
        <v>0</v>
      </c>
      <c r="O31" s="26">
        <f>IF($C31="",0,IF(DATE(YEAR($C31),MONTH($C31),1)=O$26,$P31,0))</f>
        <v>0</v>
      </c>
      <c r="P31" s="42" t="n"/>
      <c r="Q31" s="46">
        <f>IF(AND($B31="",$P31=""),"",IF($C31="","CHECK: month missing",IF(OR($C31&lt;$D$26,$C31&gt;EOMONTH($O$26,0)),"CHECK: outside budget year","OK")))</f>
        <v/>
      </c>
    </row>
    <row r="32">
      <c r="B32" s="39" t="n"/>
      <c r="C32" s="41" t="n"/>
      <c r="D32" s="26">
        <f>IF($C32="",0,IF(DATE(YEAR($C32),MONTH($C32),1)=D$26,$P32,0))</f>
        <v>0</v>
      </c>
      <c r="E32" s="26">
        <f>IF($C32="",0,IF(DATE(YEAR($C32),MONTH($C32),1)=E$26,$P32,0))</f>
        <v>0</v>
      </c>
      <c r="F32" s="26">
        <f>IF($C32="",0,IF(DATE(YEAR($C32),MONTH($C32),1)=F$26,$P32,0))</f>
        <v>0</v>
      </c>
      <c r="G32" s="26">
        <f>IF($C32="",0,IF(DATE(YEAR($C32),MONTH($C32),1)=G$26,$P32,0))</f>
        <v>0</v>
      </c>
      <c r="H32" s="26">
        <f>IF($C32="",0,IF(DATE(YEAR($C32),MONTH($C32),1)=H$26,$P32,0))</f>
        <v>0</v>
      </c>
      <c r="I32" s="26">
        <f>IF($C32="",0,IF(DATE(YEAR($C32),MONTH($C32),1)=I$26,$P32,0))</f>
        <v>0</v>
      </c>
      <c r="J32" s="26">
        <f>IF($C32="",0,IF(DATE(YEAR($C32),MONTH($C32),1)=J$26,$P32,0))</f>
        <v>0</v>
      </c>
      <c r="K32" s="26">
        <f>IF($C32="",0,IF(DATE(YEAR($C32),MONTH($C32),1)=K$26,$P32,0))</f>
        <v>0</v>
      </c>
      <c r="L32" s="26">
        <f>IF($C32="",0,IF(DATE(YEAR($C32),MONTH($C32),1)=L$26,$P32,0))</f>
        <v>0</v>
      </c>
      <c r="M32" s="26">
        <f>IF($C32="",0,IF(DATE(YEAR($C32),MONTH($C32),1)=M$26,$P32,0))</f>
        <v>0</v>
      </c>
      <c r="N32" s="26">
        <f>IF($C32="",0,IF(DATE(YEAR($C32),MONTH($C32),1)=N$26,$P32,0))</f>
        <v>0</v>
      </c>
      <c r="O32" s="26">
        <f>IF($C32="",0,IF(DATE(YEAR($C32),MONTH($C32),1)=O$26,$P32,0))</f>
        <v>0</v>
      </c>
      <c r="P32" s="42" t="n"/>
      <c r="Q32" s="46">
        <f>IF(AND($B32="",$P32=""),"",IF($C32="","CHECK: month missing",IF(OR($C32&lt;$D$26,$C32&gt;EOMONTH($O$26,0)),"CHECK: outside budget year","OK")))</f>
        <v/>
      </c>
    </row>
    <row r="33">
      <c r="B33" s="39" t="n"/>
      <c r="C33" s="41" t="n"/>
      <c r="D33" s="26">
        <f>IF($C33="",0,IF(DATE(YEAR($C33),MONTH($C33),1)=D$26,$P33,0))</f>
        <v>0</v>
      </c>
      <c r="E33" s="26">
        <f>IF($C33="",0,IF(DATE(YEAR($C33),MONTH($C33),1)=E$26,$P33,0))</f>
        <v>0</v>
      </c>
      <c r="F33" s="26">
        <f>IF($C33="",0,IF(DATE(YEAR($C33),MONTH($C33),1)=F$26,$P33,0))</f>
        <v>0</v>
      </c>
      <c r="G33" s="26">
        <f>IF($C33="",0,IF(DATE(YEAR($C33),MONTH($C33),1)=G$26,$P33,0))</f>
        <v>0</v>
      </c>
      <c r="H33" s="26">
        <f>IF($C33="",0,IF(DATE(YEAR($C33),MONTH($C33),1)=H$26,$P33,0))</f>
        <v>0</v>
      </c>
      <c r="I33" s="26">
        <f>IF($C33="",0,IF(DATE(YEAR($C33),MONTH($C33),1)=I$26,$P33,0))</f>
        <v>0</v>
      </c>
      <c r="J33" s="26">
        <f>IF($C33="",0,IF(DATE(YEAR($C33),MONTH($C33),1)=J$26,$P33,0))</f>
        <v>0</v>
      </c>
      <c r="K33" s="26">
        <f>IF($C33="",0,IF(DATE(YEAR($C33),MONTH($C33),1)=K$26,$P33,0))</f>
        <v>0</v>
      </c>
      <c r="L33" s="26">
        <f>IF($C33="",0,IF(DATE(YEAR($C33),MONTH($C33),1)=L$26,$P33,0))</f>
        <v>0</v>
      </c>
      <c r="M33" s="26">
        <f>IF($C33="",0,IF(DATE(YEAR($C33),MONTH($C33),1)=M$26,$P33,0))</f>
        <v>0</v>
      </c>
      <c r="N33" s="26">
        <f>IF($C33="",0,IF(DATE(YEAR($C33),MONTH($C33),1)=N$26,$P33,0))</f>
        <v>0</v>
      </c>
      <c r="O33" s="26">
        <f>IF($C33="",0,IF(DATE(YEAR($C33),MONTH($C33),1)=O$26,$P33,0))</f>
        <v>0</v>
      </c>
      <c r="P33" s="42" t="n"/>
      <c r="Q33" s="46">
        <f>IF(AND($B33="",$P33=""),"",IF($C33="","CHECK: month missing",IF(OR($C33&lt;$D$26,$C33&gt;EOMONTH($O$26,0)),"CHECK: outside budget year","OK")))</f>
        <v/>
      </c>
    </row>
    <row r="34">
      <c r="B34" s="39" t="n"/>
      <c r="C34" s="41" t="n"/>
      <c r="D34" s="26">
        <f>IF($C34="",0,IF(DATE(YEAR($C34),MONTH($C34),1)=D$26,$P34,0))</f>
        <v>0</v>
      </c>
      <c r="E34" s="26">
        <f>IF($C34="",0,IF(DATE(YEAR($C34),MONTH($C34),1)=E$26,$P34,0))</f>
        <v>0</v>
      </c>
      <c r="F34" s="26">
        <f>IF($C34="",0,IF(DATE(YEAR($C34),MONTH($C34),1)=F$26,$P34,0))</f>
        <v>0</v>
      </c>
      <c r="G34" s="26">
        <f>IF($C34="",0,IF(DATE(YEAR($C34),MONTH($C34),1)=G$26,$P34,0))</f>
        <v>0</v>
      </c>
      <c r="H34" s="26">
        <f>IF($C34="",0,IF(DATE(YEAR($C34),MONTH($C34),1)=H$26,$P34,0))</f>
        <v>0</v>
      </c>
      <c r="I34" s="26">
        <f>IF($C34="",0,IF(DATE(YEAR($C34),MONTH($C34),1)=I$26,$P34,0))</f>
        <v>0</v>
      </c>
      <c r="J34" s="26">
        <f>IF($C34="",0,IF(DATE(YEAR($C34),MONTH($C34),1)=J$26,$P34,0))</f>
        <v>0</v>
      </c>
      <c r="K34" s="26">
        <f>IF($C34="",0,IF(DATE(YEAR($C34),MONTH($C34),1)=K$26,$P34,0))</f>
        <v>0</v>
      </c>
      <c r="L34" s="26">
        <f>IF($C34="",0,IF(DATE(YEAR($C34),MONTH($C34),1)=L$26,$P34,0))</f>
        <v>0</v>
      </c>
      <c r="M34" s="26">
        <f>IF($C34="",0,IF(DATE(YEAR($C34),MONTH($C34),1)=M$26,$P34,0))</f>
        <v>0</v>
      </c>
      <c r="N34" s="26">
        <f>IF($C34="",0,IF(DATE(YEAR($C34),MONTH($C34),1)=N$26,$P34,0))</f>
        <v>0</v>
      </c>
      <c r="O34" s="26">
        <f>IF($C34="",0,IF(DATE(YEAR($C34),MONTH($C34),1)=O$26,$P34,0))</f>
        <v>0</v>
      </c>
      <c r="P34" s="42" t="n"/>
      <c r="Q34" s="46">
        <f>IF(AND($B34="",$P34=""),"",IF($C34="","CHECK: month missing",IF(OR($C34&lt;$D$26,$C34&gt;EOMONTH($O$26,0)),"CHECK: outside budget year","OK")))</f>
        <v/>
      </c>
    </row>
    <row r="35">
      <c r="B35" s="39" t="n"/>
      <c r="C35" s="41" t="n"/>
      <c r="D35" s="26">
        <f>IF($C35="",0,IF(DATE(YEAR($C35),MONTH($C35),1)=D$26,$P35,0))</f>
        <v>0</v>
      </c>
      <c r="E35" s="26">
        <f>IF($C35="",0,IF(DATE(YEAR($C35),MONTH($C35),1)=E$26,$P35,0))</f>
        <v>0</v>
      </c>
      <c r="F35" s="26">
        <f>IF($C35="",0,IF(DATE(YEAR($C35),MONTH($C35),1)=F$26,$P35,0))</f>
        <v>0</v>
      </c>
      <c r="G35" s="26">
        <f>IF($C35="",0,IF(DATE(YEAR($C35),MONTH($C35),1)=G$26,$P35,0))</f>
        <v>0</v>
      </c>
      <c r="H35" s="26">
        <f>IF($C35="",0,IF(DATE(YEAR($C35),MONTH($C35),1)=H$26,$P35,0))</f>
        <v>0</v>
      </c>
      <c r="I35" s="26">
        <f>IF($C35="",0,IF(DATE(YEAR($C35),MONTH($C35),1)=I$26,$P35,0))</f>
        <v>0</v>
      </c>
      <c r="J35" s="26">
        <f>IF($C35="",0,IF(DATE(YEAR($C35),MONTH($C35),1)=J$26,$P35,0))</f>
        <v>0</v>
      </c>
      <c r="K35" s="26">
        <f>IF($C35="",0,IF(DATE(YEAR($C35),MONTH($C35),1)=K$26,$P35,0))</f>
        <v>0</v>
      </c>
      <c r="L35" s="26">
        <f>IF($C35="",0,IF(DATE(YEAR($C35),MONTH($C35),1)=L$26,$P35,0))</f>
        <v>0</v>
      </c>
      <c r="M35" s="26">
        <f>IF($C35="",0,IF(DATE(YEAR($C35),MONTH($C35),1)=M$26,$P35,0))</f>
        <v>0</v>
      </c>
      <c r="N35" s="26">
        <f>IF($C35="",0,IF(DATE(YEAR($C35),MONTH($C35),1)=N$26,$P35,0))</f>
        <v>0</v>
      </c>
      <c r="O35" s="26">
        <f>IF($C35="",0,IF(DATE(YEAR($C35),MONTH($C35),1)=O$26,$P35,0))</f>
        <v>0</v>
      </c>
      <c r="P35" s="42" t="n"/>
      <c r="Q35" s="46">
        <f>IF(AND($B35="",$P35=""),"",IF($C35="","CHECK: month missing",IF(OR($C35&lt;$D$26,$C35&gt;EOMONTH($O$26,0)),"CHECK: outside budget year","OK")))</f>
        <v/>
      </c>
    </row>
    <row r="36">
      <c r="B36" s="39" t="n"/>
      <c r="C36" s="41" t="n"/>
      <c r="D36" s="26">
        <f>IF($C36="",0,IF(DATE(YEAR($C36),MONTH($C36),1)=D$26,$P36,0))</f>
        <v>0</v>
      </c>
      <c r="E36" s="26">
        <f>IF($C36="",0,IF(DATE(YEAR($C36),MONTH($C36),1)=E$26,$P36,0))</f>
        <v>0</v>
      </c>
      <c r="F36" s="26">
        <f>IF($C36="",0,IF(DATE(YEAR($C36),MONTH($C36),1)=F$26,$P36,0))</f>
        <v>0</v>
      </c>
      <c r="G36" s="26">
        <f>IF($C36="",0,IF(DATE(YEAR($C36),MONTH($C36),1)=G$26,$P36,0))</f>
        <v>0</v>
      </c>
      <c r="H36" s="26">
        <f>IF($C36="",0,IF(DATE(YEAR($C36),MONTH($C36),1)=H$26,$P36,0))</f>
        <v>0</v>
      </c>
      <c r="I36" s="26">
        <f>IF($C36="",0,IF(DATE(YEAR($C36),MONTH($C36),1)=I$26,$P36,0))</f>
        <v>0</v>
      </c>
      <c r="J36" s="26">
        <f>IF($C36="",0,IF(DATE(YEAR($C36),MONTH($C36),1)=J$26,$P36,0))</f>
        <v>0</v>
      </c>
      <c r="K36" s="26">
        <f>IF($C36="",0,IF(DATE(YEAR($C36),MONTH($C36),1)=K$26,$P36,0))</f>
        <v>0</v>
      </c>
      <c r="L36" s="26">
        <f>IF($C36="",0,IF(DATE(YEAR($C36),MONTH($C36),1)=L$26,$P36,0))</f>
        <v>0</v>
      </c>
      <c r="M36" s="26">
        <f>IF($C36="",0,IF(DATE(YEAR($C36),MONTH($C36),1)=M$26,$P36,0))</f>
        <v>0</v>
      </c>
      <c r="N36" s="26">
        <f>IF($C36="",0,IF(DATE(YEAR($C36),MONTH($C36),1)=N$26,$P36,0))</f>
        <v>0</v>
      </c>
      <c r="O36" s="26">
        <f>IF($C36="",0,IF(DATE(YEAR($C36),MONTH($C36),1)=O$26,$P36,0))</f>
        <v>0</v>
      </c>
      <c r="P36" s="42" t="n"/>
      <c r="Q36" s="46">
        <f>IF(AND($B36="",$P36=""),"",IF($C36="","CHECK: month missing",IF(OR($C36&lt;$D$26,$C36&gt;EOMONTH($O$26,0)),"CHECK: outside budget year","OK")))</f>
        <v/>
      </c>
    </row>
    <row r="37">
      <c r="B37" s="27" t="inlineStr">
        <is>
          <t>Total capex (in budget year)</t>
        </is>
      </c>
      <c r="C37" s="27" t="n"/>
      <c r="D37" s="28">
        <f>SUM(D27:D36)</f>
        <v>0</v>
      </c>
      <c r="E37" s="28">
        <f>SUM(E27:E36)</f>
        <v>0</v>
      </c>
      <c r="F37" s="28">
        <f>SUM(F27:F36)</f>
        <v>20000</v>
      </c>
      <c r="G37" s="28">
        <f>SUM(G27:G36)</f>
        <v>0</v>
      </c>
      <c r="H37" s="28">
        <f>SUM(H27:H36)</f>
        <v>20000</v>
      </c>
      <c r="I37" s="28">
        <f>SUM(I27:I36)</f>
        <v>0</v>
      </c>
      <c r="J37" s="28">
        <f>SUM(J27:J36)</f>
        <v>0</v>
      </c>
      <c r="K37" s="28">
        <f>SUM(K27:K36)</f>
        <v>0</v>
      </c>
      <c r="L37" s="28">
        <f>SUM(L27:L36)</f>
        <v>95000</v>
      </c>
      <c r="M37" s="28">
        <f>SUM(M27:M36)</f>
        <v>0</v>
      </c>
      <c r="N37" s="28">
        <f>SUM(N27:N36)</f>
        <v>0</v>
      </c>
      <c r="O37" s="28">
        <f>SUM(O27:O36)</f>
        <v>0</v>
      </c>
      <c r="P37" s="28">
        <f>SUM(D37:O37)</f>
        <v>135000</v>
      </c>
      <c r="Q37" s="27" t="n"/>
    </row>
    <row r="39">
      <c r="B39" s="16" t="inlineStr">
        <is>
          <t>Example figures are made up for illustration. Not financial, tax or legal advice.</t>
        </is>
      </c>
    </row>
    <row r="40">
      <c r="B40" s="17" t="inlineStr">
        <is>
          <t>axcellservice.com · Free template · Book a free 30-minute consultation: axcellservice.com/contact</t>
        </is>
      </c>
    </row>
  </sheetData>
  <conditionalFormatting sqref="Q27:Q36">
    <cfRule type="expression" priority="1" dxfId="0">
      <formula>LEFT(Q27,5)="CHECK"</formula>
    </cfRule>
    <cfRule type="cellIs" priority="2" operator="equal" dxfId="3">
      <formula>"OK"</formula>
    </cfRule>
  </conditionalFormatting>
  <dataValidations count="3">
    <dataValidation sqref="D7:O22" showDropDown="0" showInputMessage="0" showErrorMessage="1" allowBlank="1" errorTitle="Positive numbers" error="Enter expenses as positive numbers." type="decimal" errorStyle="warning" operator="greaterThanOrEqual">
      <formula1>0</formula1>
    </dataValidation>
    <dataValidation sqref="C27 C28 C29 C30 C31 C32 C33 C34 C35 C36" showDropDown="0" showInputMessage="0" showErrorMessage="1" allowBlank="1" errorTitle="Date needed" error="Enter the purchase month as a date, e.g. 01/09/2027." type="date" operator="greaterThan">
      <formula1>36526</formula1>
    </dataValidation>
    <dataValidation sqref="F8 F9 F10 F11 F12 F13 F14 F15 F16 F17 F18 F19 F20 F21 F22 F23 F24 F25 F26 F27 F28 F29 F30 F31 F32 P27 P28 P29 P30 P31 P32 P33 P34 P35 P36" showDropDown="0" showInputMessage="0" showErrorMessage="1" allowBlank="1" errorTitle="Amount" error="Enter a positive amount." type="decimal" operator="greaterThanOrEqual">
      <formula1>0</formula1>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Axcell Financial Consulting</dc:creator>
  <dc:title xmlns:dc="http://purl.org/dc/elements/1.1/">Headcount &amp; Opex Budget</dc:title>
  <dcterms:created xmlns:dcterms="http://purl.org/dc/terms/" xmlns:xsi="http://www.w3.org/2001/XMLSchema-instance" xsi:type="dcterms:W3CDTF">2026-11-05T09:07:12Z</dcterms:created>
  <dcterms:modified xmlns:dcterms="http://purl.org/dc/terms/" xmlns:xsi="http://www.w3.org/2001/XMLSchema-instance" xsi:type="dcterms:W3CDTF">2026-11-05T09:07:12Z</dcterms:modified>
</cp:coreProperties>
</file>