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rofitability" sheetId="2" state="visible" r:id="rId2"/>
    <sheet xmlns:r="http://schemas.openxmlformats.org/officeDocument/2006/relationships" name="Inputs" sheetId="3" state="visible" r:id="rId3"/>
  </sheets>
  <definedNames>
    <definedName name="_xlnm.Print_Area" localSheetId="1">'Profitability'!$A$1:$O$60</definedName>
    <definedName name="_xlnm.Print_Area" localSheetId="2">'Inputs'!$A$1:$L$34</definedName>
  </definedNames>
  <calcPr calcId="124519" fullCalcOnLoad="1"/>
</workbook>
</file>

<file path=xl/styles.xml><?xml version="1.0" encoding="utf-8"?>
<styleSheet xmlns="http://schemas.openxmlformats.org/spreadsheetml/2006/main">
  <numFmts count="2">
    <numFmt numFmtId="164" formatCode="#,##0;(#,##0);&quot;-&quot;"/>
    <numFmt numFmtId="165" formatCode="0.0%;(0.0%);&quot;-&quot;"/>
  </numFmts>
  <fonts count="14">
    <font>
      <name val="Calibri"/>
      <family val="2"/>
      <color theme="1"/>
      <sz val="11"/>
      <scheme val="minor"/>
    </font>
    <font>
      <name val="Arial"/>
      <b val="1"/>
      <color rgb="00CC1923"/>
      <sz val="18"/>
    </font>
    <font>
      <name val="Arial"/>
      <b val="1"/>
      <color rgb="00111111"/>
      <sz val="11"/>
    </font>
    <font>
      <name val="Arial"/>
      <i val="1"/>
      <color rgb="00666666"/>
      <sz val="10"/>
    </font>
    <font>
      <name val="Arial"/>
      <b val="1"/>
      <color rgb="00FFFFFF"/>
    </font>
    <font>
      <name val="Arial"/>
      <b val="1"/>
    </font>
    <font>
      <name val="Arial"/>
    </font>
    <font>
      <name val="Arial"/>
      <color rgb="000000FF"/>
    </font>
    <font>
      <name val="Arial"/>
      <b val="1"/>
      <color rgb="001E7B34"/>
    </font>
    <font>
      <name val="Arial"/>
      <color rgb="00666666"/>
      <sz val="9"/>
    </font>
    <font>
      <name val="Arial"/>
      <i val="1"/>
      <color rgb="00666666"/>
      <sz val="9"/>
    </font>
    <font>
      <name val="Arial"/>
      <b val="1"/>
      <color rgb="00CC1923"/>
      <sz val="9"/>
    </font>
    <font>
      <name val="Arial"/>
      <b val="1"/>
      <color rgb="00CC1923"/>
      <sz val="16"/>
    </font>
    <font>
      <name val="Arial"/>
      <b val="1"/>
      <color rgb="00111111"/>
    </font>
  </fonts>
  <fills count="6">
    <fill>
      <patternFill/>
    </fill>
    <fill>
      <patternFill patternType="gray125"/>
    </fill>
    <fill>
      <patternFill patternType="solid">
        <fgColor rgb="00111111"/>
      </patternFill>
    </fill>
    <fill>
      <patternFill patternType="solid">
        <fgColor rgb="00FFFF99"/>
      </patternFill>
    </fill>
    <fill>
      <patternFill patternType="solid">
        <fgColor rgb="00F0EEEA"/>
      </patternFill>
    </fill>
    <fill>
      <patternFill patternType="solid">
        <fgColor rgb="00FBEAEA"/>
      </patternFill>
    </fill>
  </fills>
  <borders count="3">
    <border>
      <left/>
      <right/>
      <top/>
      <bottom/>
      <diagonal/>
    </border>
    <border>
      <bottom style="thin">
        <color rgb="00BFBFBF"/>
      </bottom>
    </border>
    <border>
      <top style="thin">
        <color rgb="00111111"/>
      </top>
      <bottom style="thin">
        <color rgb="00BFBFBF"/>
      </bottom>
    </border>
  </borders>
  <cellStyleXfs count="1">
    <xf numFmtId="0" fontId="0" fillId="0" borderId="0"/>
  </cellStyleXfs>
  <cellXfs count="5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7" fillId="3" borderId="0" applyAlignment="1" pivotButton="0" quotePrefix="0" xfId="0">
      <alignment horizontal="center"/>
    </xf>
    <xf numFmtId="0" fontId="6" fillId="0" borderId="0" pivotButton="0" quotePrefix="0" xfId="0"/>
    <xf numFmtId="0" fontId="6" fillId="0" borderId="0" applyAlignment="1" pivotButton="0" quotePrefix="0" xfId="0">
      <alignment horizontal="center"/>
    </xf>
    <xf numFmtId="0" fontId="8" fillId="0" borderId="0" applyAlignment="1" pivotButton="0" quotePrefix="0" xfId="0">
      <alignment horizontal="center"/>
    </xf>
    <xf numFmtId="0" fontId="5" fillId="0" borderId="0" applyAlignment="1" pivotButton="0" quotePrefix="0" xfId="0">
      <alignment horizontal="center"/>
    </xf>
    <xf numFmtId="0" fontId="6" fillId="0" borderId="1" applyAlignment="1" pivotButton="0" quotePrefix="0" xfId="0">
      <alignment vertical="top"/>
    </xf>
    <xf numFmtId="0" fontId="7" fillId="3" borderId="1" applyAlignment="1" pivotButton="0" quotePrefix="0" xfId="0">
      <alignment horizontal="left" vertical="top"/>
    </xf>
    <xf numFmtId="0" fontId="9" fillId="0" borderId="1" applyAlignment="1" pivotButton="0" quotePrefix="0" xfId="0">
      <alignment vertical="top" wrapText="1"/>
    </xf>
    <xf numFmtId="0" fontId="10" fillId="0" borderId="0" pivotButton="0" quotePrefix="0" xfId="0"/>
    <xf numFmtId="0" fontId="11" fillId="0" borderId="0" pivotButton="0" quotePrefix="0" xfId="0"/>
    <xf numFmtId="0" fontId="12" fillId="0" borderId="0" pivotButton="0" quotePrefix="0" xfId="0"/>
    <xf numFmtId="0" fontId="9" fillId="0" borderId="0" pivotButton="0" quotePrefix="0" xfId="0"/>
    <xf numFmtId="0" fontId="5" fillId="0" borderId="2" applyAlignment="1" pivotButton="0" quotePrefix="0" xfId="0">
      <alignment horizontal="center" vertical="center" wrapText="1"/>
    </xf>
    <xf numFmtId="0" fontId="5" fillId="0" borderId="2" applyAlignment="1" pivotButton="0" quotePrefix="0" xfId="0">
      <alignment horizontal="left" vertical="center"/>
    </xf>
    <xf numFmtId="0" fontId="9" fillId="0" borderId="1" applyAlignment="1" pivotButton="0" quotePrefix="0" xfId="0">
      <alignment horizontal="center"/>
    </xf>
    <xf numFmtId="164" fontId="6" fillId="0" borderId="1" pivotButton="0" quotePrefix="0" xfId="0"/>
    <xf numFmtId="164" fontId="8" fillId="0" borderId="1" pivotButton="0" quotePrefix="0" xfId="0"/>
    <xf numFmtId="165" fontId="6" fillId="0" borderId="1" pivotButton="0" quotePrefix="0" xfId="0"/>
    <xf numFmtId="164" fontId="5" fillId="0" borderId="1" pivotButton="0" quotePrefix="0" xfId="0"/>
    <xf numFmtId="1" fontId="6" fillId="0" borderId="1" applyAlignment="1" pivotButton="0" quotePrefix="0" xfId="0">
      <alignment horizontal="center"/>
    </xf>
    <xf numFmtId="164" fontId="9" fillId="0" borderId="1" applyAlignment="1" pivotButton="0" quotePrefix="0" xfId="0">
      <alignment vertical="center" wrapText="1"/>
    </xf>
    <xf numFmtId="164" fontId="9" fillId="0" borderId="0" pivotButton="0" quotePrefix="0" xfId="0"/>
    <xf numFmtId="1" fontId="9" fillId="0" borderId="0" pivotButton="0" quotePrefix="0" xfId="0"/>
    <xf numFmtId="0" fontId="0" fillId="4" borderId="2" pivotButton="0" quotePrefix="0" xfId="0"/>
    <xf numFmtId="0" fontId="5" fillId="4" borderId="2" pivotButton="0" quotePrefix="0" xfId="0"/>
    <xf numFmtId="164" fontId="5" fillId="4" borderId="2" pivotButton="0" quotePrefix="0" xfId="0"/>
    <xf numFmtId="164" fontId="8" fillId="4" borderId="2" pivotButton="0" quotePrefix="0" xfId="0"/>
    <xf numFmtId="165" fontId="5" fillId="4" borderId="2" pivotButton="0" quotePrefix="0" xfId="0"/>
    <xf numFmtId="0" fontId="9" fillId="0" borderId="0" applyAlignment="1" pivotButton="0" quotePrefix="0" xfId="0">
      <alignment horizontal="right"/>
    </xf>
    <xf numFmtId="0" fontId="0" fillId="5" borderId="0" pivotButton="0" quotePrefix="0" xfId="0"/>
    <xf numFmtId="0" fontId="6" fillId="5" borderId="0" applyAlignment="1" pivotButton="0" quotePrefix="0" xfId="0">
      <alignment vertical="top" wrapText="1"/>
    </xf>
    <xf numFmtId="0" fontId="13" fillId="5" borderId="0" applyAlignment="1" pivotButton="0" quotePrefix="0" xfId="0">
      <alignment vertical="top" wrapText="1"/>
    </xf>
    <xf numFmtId="0" fontId="5" fillId="0" borderId="2" applyAlignment="1" pivotButton="0" quotePrefix="0" xfId="0">
      <alignment horizontal="left" wrapText="1"/>
    </xf>
    <xf numFmtId="0" fontId="5" fillId="0" borderId="2" applyAlignment="1" pivotButton="0" quotePrefix="0" xfId="0">
      <alignment horizontal="center" wrapText="1"/>
    </xf>
    <xf numFmtId="0" fontId="6" fillId="0" borderId="1" pivotButton="0" quotePrefix="0" xfId="0"/>
    <xf numFmtId="0" fontId="0" fillId="0" borderId="1" pivotButton="0" quotePrefix="0" xfId="0"/>
    <xf numFmtId="0" fontId="9" fillId="0" borderId="1" pivotButton="0" quotePrefix="0" xfId="0"/>
    <xf numFmtId="0" fontId="7" fillId="3" borderId="1" pivotButton="0" quotePrefix="0" xfId="0"/>
    <xf numFmtId="164" fontId="7" fillId="3" borderId="1" pivotButton="0" quotePrefix="0" xfId="0"/>
    <xf numFmtId="165" fontId="7" fillId="3" borderId="1" pivotButton="0" quotePrefix="0" xfId="0"/>
    <xf numFmtId="0" fontId="0" fillId="0" borderId="2" pivotButton="0" quotePrefix="0" xfId="0"/>
    <xf numFmtId="0" fontId="5" fillId="0" borderId="2" pivotButton="0" quotePrefix="0" xfId="0"/>
    <xf numFmtId="0" fontId="5" fillId="0" borderId="2" applyAlignment="1" pivotButton="0" quotePrefix="0" xfId="0">
      <alignment horizontal="right"/>
    </xf>
  </cellXfs>
  <cellStyles count="1">
    <cellStyle name="Normal" xfId="0" builtinId="0" hidden="0"/>
  </cellStyles>
  <dxfs count="4">
    <dxf>
      <font>
        <name val="Arial"/>
        <b val="1"/>
        <color rgb="00FFFFFF"/>
      </font>
      <fill>
        <patternFill patternType="solid">
          <fgColor rgb="00CC1923"/>
        </patternFill>
      </fill>
    </dxf>
    <dxf>
      <font>
        <name val="Arial"/>
        <b val="1"/>
        <color rgb="00CC1923"/>
      </font>
    </dxf>
    <dxf>
      <font>
        <name val="Arial"/>
        <b val="1"/>
        <color rgb="009C5700"/>
      </font>
    </dxf>
    <dxf>
      <font>
        <name val="Arial"/>
        <color rgb="001E7B3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plotArea>
      <barChart>
        <barDir val="col"/>
        <grouping val="clustered"/>
        <ser>
          <idx val="0"/>
          <order val="0"/>
          <tx>
            <strRef>
              <f>'Profitability'!F6</f>
            </strRef>
          </tx>
          <spPr>
            <a:solidFill xmlns:a="http://schemas.openxmlformats.org/drawingml/2006/main">
              <a:srgbClr val="111111"/>
            </a:solidFill>
            <a:ln xmlns:a="http://schemas.openxmlformats.org/drawingml/2006/main">
              <a:solidFill>
                <a:srgbClr val="111111"/>
              </a:solidFill>
              <a:prstDash val="solid"/>
            </a:ln>
          </spPr>
          <invertIfNegative val="0"/>
          <cat>
            <numRef>
              <f>'Profitability'!$B$7:$B$16</f>
            </numRef>
          </cat>
          <val>
            <numRef>
              <f>'Profitability'!$F$7:$F$16</f>
            </numRef>
          </val>
        </ser>
        <ser>
          <idx val="1"/>
          <order val="1"/>
          <tx>
            <strRef>
              <f>'Profitability'!J6</f>
            </strRef>
          </tx>
          <spPr>
            <a:solidFill xmlns:a="http://schemas.openxmlformats.org/drawingml/2006/main">
              <a:srgbClr val="CC1923"/>
            </a:solidFill>
            <a:ln xmlns:a="http://schemas.openxmlformats.org/drawingml/2006/main">
              <a:solidFill>
                <a:srgbClr val="CC1923"/>
              </a:solidFill>
              <a:prstDash val="solid"/>
            </a:ln>
          </spPr>
          <invertIfNegative val="0"/>
          <cat>
            <numRef>
              <f>'Profitability'!$B$7:$B$16</f>
            </numRef>
          </cat>
          <val>
            <numRef>
              <f>'Profitability'!$J$7:$J$16</f>
            </numRef>
          </val>
        </ser>
        <gapWidth val="150"/>
        <axId val="10"/>
        <axId val="100"/>
      </barChart>
      <catAx>
        <axId val="10"/>
        <scaling>
          <orientation val="minMax"/>
        </scaling>
        <delete val="0"/>
        <axPos val="l"/>
        <title>
          <tx>
            <rich>
              <a:bodyPr xmlns:a="http://schemas.openxmlformats.org/drawingml/2006/main"/>
              <a:p xmlns:a="http://schemas.openxmlformats.org/drawingml/2006/main">
                <a:pPr>
                  <a:defRPr/>
                </a:pPr>
                <a:r>
                  <a:t>Line number (see table A)</a:t>
                </a:r>
              </a:p>
            </rich>
          </tx>
        </title>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0</row>
      <rowOff>0</rowOff>
    </from>
    <ext cx="95250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41</row>
      <rowOff>0</rowOff>
    </from>
    <ext cx="93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B1:D32"/>
  <sheetViews>
    <sheetView showGridLines="0" workbookViewId="0">
      <selection activeCell="A1" sqref="A1"/>
    </sheetView>
  </sheetViews>
  <sheetFormatPr baseColWidth="8" defaultRowHeight="15"/>
  <cols>
    <col width="2" customWidth="1" min="1" max="1"/>
    <col width="34" customWidth="1" min="2" max="2"/>
    <col width="22" customWidth="1" min="3" max="3"/>
    <col width="62" customWidth="1" min="4" max="4"/>
    <col width="2" customWidth="1" min="5" max="5"/>
  </cols>
  <sheetData>
    <row r="1" ht="28" customHeight="1">
      <c r="B1" s="1" t="inlineStr">
        <is>
          <t>Product / Service Line Profitability</t>
        </is>
      </c>
    </row>
    <row r="2">
      <c r="B2" s="2" t="inlineStr">
        <is>
          <t>Axcell Financial Consulting</t>
        </is>
      </c>
    </row>
    <row r="3">
      <c r="B3" s="3" t="inlineStr">
        <is>
          <t>Contribution, overhead allocation and net profit for up to 10 lines</t>
        </is>
      </c>
    </row>
    <row r="5">
      <c r="B5" s="4" t="inlineStr">
        <is>
          <t>How to use it (about 10 minutes)</t>
        </is>
      </c>
      <c r="C5" s="5" t="n"/>
      <c r="D5" s="5" t="n"/>
    </row>
    <row r="6" ht="30" customHeight="1">
      <c r="B6" s="6" t="inlineStr">
        <is>
          <t>Step 1</t>
        </is>
      </c>
      <c r="C6" s="7" t="inlineStr">
        <is>
          <t>Fill 'Your settings' below: company name, currency label, the period covered (e.g. FY 2026) and how overheads should be shared between lines.</t>
        </is>
      </c>
    </row>
    <row r="7" ht="30" customHeight="1">
      <c r="B7" s="6" t="inlineStr">
        <is>
          <t>Step 2</t>
        </is>
      </c>
      <c r="C7" s="7" t="inlineStr">
        <is>
          <t>On 'Inputs', list up to 10 products, services or client groups with their revenue and direct costs for the period. Replace the example rows.</t>
        </is>
      </c>
    </row>
    <row r="8" ht="30" customHeight="1">
      <c r="B8" s="6" t="inlineStr">
        <is>
          <t>Step 3</t>
        </is>
      </c>
      <c r="C8" s="7" t="inlineStr">
        <is>
          <t>On the same sheet, enter your overheads for the period (rent, management, admin and other shared costs that no single line causes).</t>
        </is>
      </c>
    </row>
    <row r="9" ht="30" customHeight="1">
      <c r="B9" s="6" t="inlineStr">
        <is>
          <t>Step 4</t>
        </is>
      </c>
      <c r="C9" s="7" t="inlineStr">
        <is>
          <t>Open 'Profitability': read contribution first (does the line pay for its own direct costs?), then net profit after its share of overheads.</t>
        </is>
      </c>
    </row>
    <row r="10" ht="30" customHeight="1">
      <c r="B10" s="6" t="inlineStr">
        <is>
          <t>Step 5</t>
        </is>
      </c>
      <c r="C10" s="7" t="inlineStr">
        <is>
          <t>Before you cut a line, read the 'Before you drop a line' box and the 'Profit impact if dropped' column: dropping a line with positive contribution usually makes total profit worse.</t>
        </is>
      </c>
    </row>
    <row r="12">
      <c r="B12" s="4" t="inlineStr">
        <is>
          <t>Colour legend</t>
        </is>
      </c>
      <c r="C12" s="5" t="n"/>
      <c r="D12" s="5" t="n"/>
    </row>
    <row r="13">
      <c r="B13" s="8" t="inlineStr">
        <is>
          <t>1,250</t>
        </is>
      </c>
      <c r="C13" s="9" t="inlineStr">
        <is>
          <t>Input: blue text on light-yellow. Type your own numbers here.</t>
        </is>
      </c>
    </row>
    <row r="14">
      <c r="B14" s="10" t="inlineStr">
        <is>
          <t>1,250</t>
        </is>
      </c>
      <c r="C14" s="9" t="inlineStr">
        <is>
          <t>Formula: black text. Calculated for you, do not overwrite.</t>
        </is>
      </c>
    </row>
    <row r="15">
      <c r="B15" s="10" t="inlineStr">
        <is>
          <t>(1,250)</t>
        </is>
      </c>
      <c r="C15" s="9" t="inlineStr">
        <is>
          <t>Brackets mean a negative number (a loss, an outflow or a shortfall).</t>
        </is>
      </c>
    </row>
    <row r="16" ht="28" customHeight="1">
      <c r="B16" s="11" t="inlineStr">
        <is>
          <t>Contribution</t>
        </is>
      </c>
      <c r="C16" s="7" t="inlineStr">
        <is>
          <t>Revenue − direct costs. What the line adds towards overheads and profit. This is the number to use for keep/drop decisions.</t>
        </is>
      </c>
    </row>
    <row r="17" ht="28" customHeight="1">
      <c r="B17" s="12" t="inlineStr">
        <is>
          <t>Net profit</t>
        </is>
      </c>
      <c r="C17" s="7" t="inlineStr">
        <is>
          <t>Contribution − its share of overheads (fully allocated). Depends on the allocation basis you choose, so treat it as a guide, not a verdict.</t>
        </is>
      </c>
    </row>
    <row r="19">
      <c r="B19" s="4" t="inlineStr">
        <is>
          <t>Your settings</t>
        </is>
      </c>
      <c r="C19" s="5" t="n"/>
      <c r="D19" s="5" t="n"/>
    </row>
    <row r="20">
      <c r="B20" s="13" t="inlineStr">
        <is>
          <t>Company name</t>
        </is>
      </c>
      <c r="C20" s="14" t="inlineStr">
        <is>
          <t>Example Facilities Co.</t>
        </is>
      </c>
      <c r="D20" s="15" t="inlineStr">
        <is>
          <t>Shown on the Profitability sheet.</t>
        </is>
      </c>
    </row>
    <row r="21" ht="26" customHeight="1">
      <c r="B21" s="13" t="inlineStr">
        <is>
          <t>Currency</t>
        </is>
      </c>
      <c r="C21" s="14" t="inlineStr">
        <is>
          <t>Your currency</t>
        </is>
      </c>
      <c r="D21" s="15" t="inlineStr">
        <is>
          <t>Type your currency code, e.g. SAR, AED, EGP, USD. Labels only; no conversion.</t>
        </is>
      </c>
    </row>
    <row r="22" ht="26" customHeight="1">
      <c r="B22" s="13" t="inlineStr">
        <is>
          <t>Period covered</t>
        </is>
      </c>
      <c r="C22" s="14" t="inlineStr">
        <is>
          <t>Example: FY 2026</t>
        </is>
      </c>
      <c r="D22" s="15" t="inlineStr">
        <is>
          <t>e.g. FY 2026, Jan–Jun 2026 or last 12 months. Use the same period for all inputs.</t>
        </is>
      </c>
    </row>
    <row r="23" ht="26" customHeight="1">
      <c r="B23" s="13" t="inlineStr">
        <is>
          <t>Overhead allocation basis</t>
        </is>
      </c>
      <c r="C23" s="14" t="inlineStr">
        <is>
          <t>Revenue share</t>
        </is>
      </c>
      <c r="D23" s="15" t="inlineStr">
        <is>
          <t>Revenue share: by each line's share of sales. Direct labour hours: by hours worked on each line. Custom %: you type each line's share (must total 100%).</t>
        </is>
      </c>
    </row>
    <row r="25">
      <c r="B25" s="4" t="inlineStr">
        <is>
          <t>Good to know</t>
        </is>
      </c>
      <c r="C25" s="5" t="n"/>
      <c r="D25" s="5" t="n"/>
    </row>
    <row r="26" ht="30" customHeight="1">
      <c r="B26" s="7" t="inlineStr">
        <is>
          <t>• Direct costs are costs that would disappear if the line stopped: materials, direct labour, commissions, delivery, line-specific equipment. Everything else is overhead.</t>
        </is>
      </c>
    </row>
    <row r="27" ht="30" customHeight="1">
      <c r="B27" s="7" t="inlineStr">
        <is>
          <t>• Direct labour should be the cost of people who work on that line. If a person works across lines, split their cost by time spent.</t>
        </is>
      </c>
    </row>
    <row r="28" ht="30" customHeight="1">
      <c r="B28" s="7" t="inlineStr">
        <is>
          <t>• Overheads are shared by a rule, and no rule is perfect. Switch the basis above and watch net profit move while contribution stays the same.</t>
        </is>
      </c>
    </row>
    <row r="29" ht="30" customHeight="1">
      <c r="B29" s="7" t="inlineStr">
        <is>
          <t>• 'Overhead avoidable if dropped' (optional, on Inputs) is the part of overheads you would really save by closing the line, e.g. a dedicated warehouse.</t>
        </is>
      </c>
    </row>
    <row r="31">
      <c r="B31" s="16" t="inlineStr">
        <is>
          <t>Illustrative tool for decision support, not financial, tax or legal advice. The example figures are made up for illustration.</t>
        </is>
      </c>
    </row>
    <row r="32">
      <c r="B32" s="17" t="inlineStr">
        <is>
          <t>axcellservice.com · Free template · Book a free 30-minute consultation: axcellservice.com/contact</t>
        </is>
      </c>
    </row>
  </sheetData>
  <mergeCells count="15">
    <mergeCell ref="B28:D28"/>
    <mergeCell ref="C6:D6"/>
    <mergeCell ref="C10:D10"/>
    <mergeCell ref="C7:D7"/>
    <mergeCell ref="C16:D16"/>
    <mergeCell ref="C15:D15"/>
    <mergeCell ref="B31:D31"/>
    <mergeCell ref="B26:D26"/>
    <mergeCell ref="B27:D27"/>
    <mergeCell ref="C14:D14"/>
    <mergeCell ref="C13:D13"/>
    <mergeCell ref="C9:D9"/>
    <mergeCell ref="B29:D29"/>
    <mergeCell ref="C17:D17"/>
    <mergeCell ref="C8:D8"/>
  </mergeCells>
  <dataValidations count="1">
    <dataValidation sqref="C23" showDropDown="0" showInputMessage="0" showErrorMessage="1" allowBlank="0" error="Choose Revenue share, Direct labour hours or Custom %." type="list">
      <formula1>"Revenue share,Direct labour hours,Custom %"</formula1>
    </dataValidation>
  </dataValidation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1:Q60"/>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2" customWidth="1" min="1" max="1"/>
    <col width="6" customWidth="1" min="2" max="2"/>
    <col width="32" customWidth="1" min="3" max="3"/>
    <col width="13" customWidth="1" min="4" max="4"/>
    <col width="13" customWidth="1" min="5" max="5"/>
    <col width="13" customWidth="1" min="6" max="6"/>
    <col width="13" customWidth="1" min="7" max="7"/>
    <col width="12" customWidth="1" min="8" max="8"/>
    <col width="13" customWidth="1" min="9" max="9"/>
    <col width="13" customWidth="1" min="10" max="10"/>
    <col width="11" customWidth="1" min="11" max="11"/>
    <col width="9" customWidth="1" min="12" max="12"/>
    <col width="9" customWidth="1" min="13" max="13"/>
    <col width="46" customWidth="1" min="14" max="14"/>
    <col width="15" customWidth="1" min="15" max="15"/>
    <col hidden="1" width="4" customWidth="1" min="16" max="16"/>
    <col hidden="1" width="13" customWidth="1" min="17" max="17"/>
  </cols>
  <sheetData>
    <row r="1" ht="26" customHeight="1">
      <c r="B1" s="18" t="inlineStr">
        <is>
          <t>Profitability by line: contribution and fully allocated</t>
        </is>
      </c>
    </row>
    <row r="2">
      <c r="B2" s="19" t="inlineStr">
        <is>
          <t>Axcell Financial Consulting · Product / Service Line Profitability</t>
        </is>
      </c>
    </row>
    <row r="3">
      <c r="B3" s="16" t="str">
        <f>IF('Start here'!$C$20="","",'Start here'!$C$20&amp;" · ")&amp;'Start here'!$C$22&amp;" · Amounts in "&amp;'Start here'!$C$21&amp;" · Overheads allocated by: "&amp;'Start here'!$C$23</f>
        <v>Example Facilities Co. · Example: FY 2026 · Amounts in Your currency · Overheads allocated by: Revenue share</v>
      </c>
    </row>
    <row r="5">
      <c r="B5" s="4" t="inlineStr">
        <is>
          <t>A. PROFITABILITY BY LINE</t>
        </is>
      </c>
      <c r="C5" s="5" t="n"/>
      <c r="D5" s="5" t="n"/>
      <c r="E5" s="5" t="n"/>
      <c r="F5" s="5" t="n"/>
      <c r="G5" s="5" t="n"/>
      <c r="H5" s="5" t="n"/>
      <c r="I5" s="5" t="n"/>
      <c r="J5" s="5" t="n"/>
      <c r="K5" s="5" t="n"/>
      <c r="L5" s="5" t="n"/>
      <c r="M5" s="5" t="n"/>
      <c r="N5" s="5" t="n"/>
      <c r="O5" s="5" t="n"/>
    </row>
    <row r="6" ht="58" customHeight="1">
      <c r="B6" s="20" t="inlineStr">
        <is>
          <t>#</t>
        </is>
      </c>
      <c r="C6" s="21" t="inlineStr">
        <is>
          <t>Line</t>
        </is>
      </c>
      <c r="D6" s="20" t="inlineStr">
        <is>
          <t>Revenue</t>
        </is>
      </c>
      <c r="E6" s="20" t="inlineStr">
        <is>
          <t>Direct costs</t>
        </is>
      </c>
      <c r="F6" s="20" t="inlineStr">
        <is>
          <t>Contribution</t>
        </is>
      </c>
      <c r="G6" s="20" t="inlineStr">
        <is>
          <t>Contribution margin %</t>
        </is>
      </c>
      <c r="H6" s="20" t="inlineStr">
        <is>
          <t>Overhead share %</t>
        </is>
      </c>
      <c r="I6" s="20" t="inlineStr">
        <is>
          <t>Allocated overhead</t>
        </is>
      </c>
      <c r="J6" s="20" t="inlineStr">
        <is>
          <t>Net profit (fully allocated)</t>
        </is>
      </c>
      <c r="K6" s="20" t="inlineStr">
        <is>
          <t>Net margin %</t>
        </is>
      </c>
      <c r="L6" s="20" t="inlineStr">
        <is>
          <t>Rank: contrib.</t>
        </is>
      </c>
      <c r="M6" s="20" t="inlineStr">
        <is>
          <t>Rank: net profit</t>
        </is>
      </c>
      <c r="N6" s="20" t="inlineStr">
        <is>
          <t>What it means</t>
        </is>
      </c>
      <c r="O6" s="20" t="inlineStr">
        <is>
          <t>Profit impact if dropped</t>
        </is>
      </c>
      <c r="P6" s="19" t="inlineStr">
        <is>
          <t>key</t>
        </is>
      </c>
    </row>
    <row r="7" ht="26" customHeight="1">
      <c r="B7" s="22" t="n">
        <v>1</v>
      </c>
      <c r="C7" s="23" t="str">
        <f>IF(OR(Inputs!C7&lt;&gt;"",N(Inputs!E7)&lt;&gt;0,N(Inputs!I7)&lt;&gt;0),IF(Inputs!C7="","Line "&amp;1,Inputs!C7),"")</f>
        <v>Example: Office furniture sales</v>
      </c>
      <c r="D7" s="23">
        <f>IF(C7="","",N(Inputs!E7))</f>
        <v>2400000</v>
      </c>
      <c r="E7" s="23">
        <f>IF(C7="","",Inputs!I7)</f>
        <v>1710000</v>
      </c>
      <c r="F7" s="24">
        <f>IF(C7="","",D7-E7)</f>
        <v>690000</v>
      </c>
      <c r="G7" s="25">
        <f>IF(OR(C7="",N(D7)=0),"",F7/D7)</f>
        <v>0.2875</v>
      </c>
      <c r="H7" s="25">
        <f>IF(C7="","",IF('Start here'!$C$23="Direct labour hours",IF(Inputs!$J$17=0,0,N(Inputs!J7)/Inputs!$J$17),IF('Start here'!$C$23="Custom %",N(Inputs!K7),IF(Inputs!$E$17=0,0,N(Inputs!E7)/Inputs!$E$17))))</f>
        <v>0.512820512820513</v>
      </c>
      <c r="I7" s="23">
        <f>IF(C7="","",H7*Inputs!$E$31)</f>
        <v>384615.384615385</v>
      </c>
      <c r="J7" s="26">
        <f>IF(C7="","",F7-I7)</f>
        <v>305384.615384615</v>
      </c>
      <c r="K7" s="25">
        <f>IF(OR(C7="",N(D7)=0),"",J7/D7)</f>
        <v>0.12724358974359</v>
      </c>
      <c r="L7" s="27">
        <f>IF(C7="","",RANK(F7,$F$7:$F$16,0))</f>
        <v>1</v>
      </c>
      <c r="M7" s="27">
        <f>IF(C7="","",RANK(J7,$J$7:$J$16,0))</f>
        <v>1</v>
      </c>
      <c r="N7" s="28" t="str">
        <f>IF(C7="","",IF(F7&lt;0,"Loses money before overheads: fix price or direct costs, or plan an exit",IF(J7&lt;0,"Covers its direct costs and helps pay overheads: do not drop without a plan","Profitable after its full share of overheads")))</f>
        <v>Profitable after its full share of overheads</v>
      </c>
      <c r="O7" s="23">
        <f>IF(C7="","",-F7+N(Inputs!L7))</f>
        <v>-690000</v>
      </c>
      <c r="P7" s="29">
        <f>IF(C7="","",F7-ROW()/1000000)</f>
        <v>689999.999993</v>
      </c>
      <c r="Q7" s="30">
        <f>IF(LEFT(N7,6)="Covers",1,0)</f>
        <v>0</v>
      </c>
    </row>
    <row r="8" ht="26" customHeight="1">
      <c r="B8" s="22" t="n">
        <v>2</v>
      </c>
      <c r="C8" s="23" t="str">
        <f>IF(OR(Inputs!C8&lt;&gt;"",N(Inputs!E8)&lt;&gt;0,N(Inputs!I8)&lt;&gt;0),IF(Inputs!C8="","Line "&amp;2,Inputs!C8),"")</f>
        <v>Example: Installation services</v>
      </c>
      <c r="D8" s="23">
        <f>IF(C8="","",N(Inputs!E8))</f>
        <v>600000</v>
      </c>
      <c r="E8" s="23">
        <f>IF(C8="","",Inputs!I8)</f>
        <v>400000</v>
      </c>
      <c r="F8" s="24">
        <f>IF(C8="","",D8-E8)</f>
        <v>200000</v>
      </c>
      <c r="G8" s="25">
        <f>IF(OR(C8="",N(D8)=0),"",F8/D8)</f>
        <v>0.333333333333333</v>
      </c>
      <c r="H8" s="25">
        <f>IF(C8="","",IF('Start here'!$C$23="Direct labour hours",IF(Inputs!$J$17=0,0,N(Inputs!J8)/Inputs!$J$17),IF('Start here'!$C$23="Custom %",N(Inputs!K8),IF(Inputs!$E$17=0,0,N(Inputs!E8)/Inputs!$E$17))))</f>
        <v>0.128205128205128</v>
      </c>
      <c r="I8" s="23">
        <f>IF(C8="","",H8*Inputs!$E$31)</f>
        <v>96153.8461538461</v>
      </c>
      <c r="J8" s="26">
        <f>IF(C8="","",F8-I8)</f>
        <v>103846.153846154</v>
      </c>
      <c r="K8" s="25">
        <f>IF(OR(C8="",N(D8)=0),"",J8/D8)</f>
        <v>0.173076923076923</v>
      </c>
      <c r="L8" s="27">
        <f>IF(C8="","",RANK(F8,$F$7:$F$16,0))</f>
        <v>3</v>
      </c>
      <c r="M8" s="27">
        <f>IF(C8="","",RANK(J8,$J$7:$J$16,0))</f>
        <v>3</v>
      </c>
      <c r="N8" s="28" t="str">
        <f>IF(C8="","",IF(F8&lt;0,"Loses money before overheads: fix price or direct costs, or plan an exit",IF(J8&lt;0,"Covers its direct costs and helps pay overheads: do not drop without a plan","Profitable after its full share of overheads")))</f>
        <v>Profitable after its full share of overheads</v>
      </c>
      <c r="O8" s="23">
        <f>IF(C8="","",-F8+N(Inputs!L8))</f>
        <v>-200000</v>
      </c>
      <c r="P8" s="29">
        <f>IF(C8="","",F8-ROW()/1000000)</f>
        <v>199999.999992</v>
      </c>
      <c r="Q8" s="30">
        <f>IF(LEFT(N8,6)="Covers",1,0)</f>
        <v>0</v>
      </c>
    </row>
    <row r="9" ht="26" customHeight="1">
      <c r="B9" s="22" t="n">
        <v>3</v>
      </c>
      <c r="C9" s="23" t="str">
        <f>IF(OR(Inputs!C9&lt;&gt;"",N(Inputs!E9)&lt;&gt;0,N(Inputs!I9)&lt;&gt;0),IF(Inputs!C9="","Line "&amp;3,Inputs!C9),"")</f>
        <v>Example: Maintenance contracts</v>
      </c>
      <c r="D9" s="23">
        <f>IF(C9="","",N(Inputs!E9))</f>
        <v>900000</v>
      </c>
      <c r="E9" s="23">
        <f>IF(C9="","",Inputs!I9)</f>
        <v>490000</v>
      </c>
      <c r="F9" s="24">
        <f>IF(C9="","",D9-E9)</f>
        <v>410000</v>
      </c>
      <c r="G9" s="25">
        <f>IF(OR(C9="",N(D9)=0),"",F9/D9)</f>
        <v>0.455555555555556</v>
      </c>
      <c r="H9" s="25">
        <f>IF(C9="","",IF('Start here'!$C$23="Direct labour hours",IF(Inputs!$J$17=0,0,N(Inputs!J9)/Inputs!$J$17),IF('Start here'!$C$23="Custom %",N(Inputs!K9),IF(Inputs!$E$17=0,0,N(Inputs!E9)/Inputs!$E$17))))</f>
        <v>0.192307692307692</v>
      </c>
      <c r="I9" s="23">
        <f>IF(C9="","",H9*Inputs!$E$31)</f>
        <v>144230.769230769</v>
      </c>
      <c r="J9" s="26">
        <f>IF(C9="","",F9-I9)</f>
        <v>265769.230769231</v>
      </c>
      <c r="K9" s="25">
        <f>IF(OR(C9="",N(D9)=0),"",J9/D9)</f>
        <v>0.295299145299145</v>
      </c>
      <c r="L9" s="27">
        <f>IF(C9="","",RANK(F9,$F$7:$F$16,0))</f>
        <v>2</v>
      </c>
      <c r="M9" s="27">
        <f>IF(C9="","",RANK(J9,$J$7:$J$16,0))</f>
        <v>2</v>
      </c>
      <c r="N9" s="28" t="str">
        <f>IF(C9="","",IF(F9&lt;0,"Loses money before overheads: fix price or direct costs, or plan an exit",IF(J9&lt;0,"Covers its direct costs and helps pay overheads: do not drop without a plan","Profitable after its full share of overheads")))</f>
        <v>Profitable after its full share of overheads</v>
      </c>
      <c r="O9" s="23">
        <f>IF(C9="","",-F9+N(Inputs!L9))</f>
        <v>-410000</v>
      </c>
      <c r="P9" s="29">
        <f>IF(C9="","",F9-ROW()/1000000)</f>
        <v>409999.999991</v>
      </c>
      <c r="Q9" s="30">
        <f>IF(LEFT(N9,6)="Covers",1,0)</f>
        <v>0</v>
      </c>
    </row>
    <row r="10" ht="26" customHeight="1">
      <c r="B10" s="22" t="n">
        <v>4</v>
      </c>
      <c r="C10" s="23" t="str">
        <f>IF(OR(Inputs!C10&lt;&gt;"",N(Inputs!E10)&lt;&gt;0,N(Inputs!I10)&lt;&gt;0),IF(Inputs!C10="","Line "&amp;4,Inputs!C10),"")</f>
        <v>Example: Spare parts</v>
      </c>
      <c r="D10" s="23">
        <f>IF(C10="","",N(Inputs!E10))</f>
        <v>350000</v>
      </c>
      <c r="E10" s="23">
        <f>IF(C10="","",Inputs!I10)</f>
        <v>255000</v>
      </c>
      <c r="F10" s="24">
        <f>IF(C10="","",D10-E10)</f>
        <v>95000</v>
      </c>
      <c r="G10" s="25">
        <f>IF(OR(C10="",N(D10)=0),"",F10/D10)</f>
        <v>0.271428571428571</v>
      </c>
      <c r="H10" s="25">
        <f>IF(C10="","",IF('Start here'!$C$23="Direct labour hours",IF(Inputs!$J$17=0,0,N(Inputs!J10)/Inputs!$J$17),IF('Start here'!$C$23="Custom %",N(Inputs!K10),IF(Inputs!$E$17=0,0,N(Inputs!E10)/Inputs!$E$17))))</f>
        <v>0.0747863247863248</v>
      </c>
      <c r="I10" s="23">
        <f>IF(C10="","",H10*Inputs!$E$31)</f>
        <v>56089.7435897436</v>
      </c>
      <c r="J10" s="26">
        <f>IF(C10="","",F10-I10)</f>
        <v>38910.2564102564</v>
      </c>
      <c r="K10" s="25">
        <f>IF(OR(C10="",N(D10)=0),"",J10/D10)</f>
        <v>0.111172161172161</v>
      </c>
      <c r="L10" s="27">
        <f>IF(C10="","",RANK(F10,$F$7:$F$16,0))</f>
        <v>4</v>
      </c>
      <c r="M10" s="27">
        <f>IF(C10="","",RANK(J10,$J$7:$J$16,0))</f>
        <v>4</v>
      </c>
      <c r="N10" s="28" t="str">
        <f>IF(C10="","",IF(F10&lt;0,"Loses money before overheads: fix price or direct costs, or plan an exit",IF(J10&lt;0,"Covers its direct costs and helps pay overheads: do not drop without a plan","Profitable after its full share of overheads")))</f>
        <v>Profitable after its full share of overheads</v>
      </c>
      <c r="O10" s="23">
        <f>IF(C10="","",-F10+N(Inputs!L10))</f>
        <v>-95000</v>
      </c>
      <c r="P10" s="29">
        <f>IF(C10="","",F10-ROW()/1000000)</f>
        <v>94999.99999</v>
      </c>
      <c r="Q10" s="30">
        <f>IF(LEFT(N10,6)="Covers",1,0)</f>
        <v>0</v>
      </c>
    </row>
    <row r="11" ht="26" customHeight="1">
      <c r="B11" s="22" t="n">
        <v>5</v>
      </c>
      <c r="C11" s="23" t="str">
        <f>IF(OR(Inputs!C11&lt;&gt;"",N(Inputs!E11)&lt;&gt;0,N(Inputs!I11)&lt;&gt;0),IF(Inputs!C11="","Line "&amp;5,Inputs!C11),"")</f>
        <v>Example: Design consultancy</v>
      </c>
      <c r="D11" s="23">
        <f>IF(C11="","",N(Inputs!E11))</f>
        <v>250000</v>
      </c>
      <c r="E11" s="23">
        <f>IF(C11="","",Inputs!I11)</f>
        <v>215000</v>
      </c>
      <c r="F11" s="24">
        <f>IF(C11="","",D11-E11)</f>
        <v>35000</v>
      </c>
      <c r="G11" s="25">
        <f>IF(OR(C11="",N(D11)=0),"",F11/D11)</f>
        <v>0.14</v>
      </c>
      <c r="H11" s="25">
        <f>IF(C11="","",IF('Start here'!$C$23="Direct labour hours",IF(Inputs!$J$17=0,0,N(Inputs!J11)/Inputs!$J$17),IF('Start here'!$C$23="Custom %",N(Inputs!K11),IF(Inputs!$E$17=0,0,N(Inputs!E11)/Inputs!$E$17))))</f>
        <v>0.0534188034188034</v>
      </c>
      <c r="I11" s="23">
        <f>IF(C11="","",H11*Inputs!$E$31)</f>
        <v>40064.1025641026</v>
      </c>
      <c r="J11" s="26">
        <f>IF(C11="","",F11-I11)</f>
        <v>-5064.10256410256</v>
      </c>
      <c r="K11" s="25">
        <f>IF(OR(C11="",N(D11)=0),"",J11/D11)</f>
        <v>-0.0202564102564103</v>
      </c>
      <c r="L11" s="27">
        <f>IF(C11="","",RANK(F11,$F$7:$F$16,0))</f>
        <v>5</v>
      </c>
      <c r="M11" s="27">
        <f>IF(C11="","",RANK(J11,$J$7:$J$16,0))</f>
        <v>5</v>
      </c>
      <c r="N11" s="28" t="str">
        <f>IF(C11="","",IF(F11&lt;0,"Loses money before overheads: fix price or direct costs, or plan an exit",IF(J11&lt;0,"Covers its direct costs and helps pay overheads: do not drop without a plan","Profitable after its full share of overheads")))</f>
        <v>Covers its direct costs and helps pay overheads: do not drop without a plan</v>
      </c>
      <c r="O11" s="23">
        <f>IF(C11="","",-F11+N(Inputs!L11))</f>
        <v>-35000</v>
      </c>
      <c r="P11" s="29">
        <f>IF(C11="","",F11-ROW()/1000000)</f>
        <v>34999.999989</v>
      </c>
      <c r="Q11" s="30">
        <f>IF(LEFT(N11,6)="Covers",1,0)</f>
        <v>1</v>
      </c>
    </row>
    <row r="12" ht="26" customHeight="1">
      <c r="B12" s="22" t="n">
        <v>6</v>
      </c>
      <c r="C12" s="23" t="str">
        <f>IF(OR(Inputs!C12&lt;&gt;"",N(Inputs!E12)&lt;&gt;0,N(Inputs!I12)&lt;&gt;0),IF(Inputs!C12="","Line "&amp;6,Inputs!C12),"")</f>
        <v>Example: Equipment rental</v>
      </c>
      <c r="D12" s="23">
        <f>IF(C12="","",N(Inputs!E12))</f>
        <v>180000</v>
      </c>
      <c r="E12" s="23">
        <f>IF(C12="","",Inputs!I12)</f>
        <v>200000</v>
      </c>
      <c r="F12" s="24">
        <f>IF(C12="","",D12-E12)</f>
        <v>-20000</v>
      </c>
      <c r="G12" s="25">
        <f>IF(OR(C12="",N(D12)=0),"",F12/D12)</f>
        <v>-0.111111111111111</v>
      </c>
      <c r="H12" s="25">
        <f>IF(C12="","",IF('Start here'!$C$23="Direct labour hours",IF(Inputs!$J$17=0,0,N(Inputs!J12)/Inputs!$J$17),IF('Start here'!$C$23="Custom %",N(Inputs!K12),IF(Inputs!$E$17=0,0,N(Inputs!E12)/Inputs!$E$17))))</f>
        <v>0.0384615384615385</v>
      </c>
      <c r="I12" s="23">
        <f>IF(C12="","",H12*Inputs!$E$31)</f>
        <v>28846.1538461538</v>
      </c>
      <c r="J12" s="26">
        <f>IF(C12="","",F12-I12)</f>
        <v>-48846.1538461538</v>
      </c>
      <c r="K12" s="25">
        <f>IF(OR(C12="",N(D12)=0),"",J12/D12)</f>
        <v>-0.271367521367521</v>
      </c>
      <c r="L12" s="27">
        <f>IF(C12="","",RANK(F12,$F$7:$F$16,0))</f>
        <v>6</v>
      </c>
      <c r="M12" s="27">
        <f>IF(C12="","",RANK(J12,$J$7:$J$16,0))</f>
        <v>6</v>
      </c>
      <c r="N12" s="28" t="str">
        <f>IF(C12="","",IF(F12&lt;0,"Loses money before overheads: fix price or direct costs, or plan an exit",IF(J12&lt;0,"Covers its direct costs and helps pay overheads: do not drop without a plan","Profitable after its full share of overheads")))</f>
        <v>Loses money before overheads: fix price or direct costs, or plan an exit</v>
      </c>
      <c r="O12" s="23">
        <f>IF(C12="","",-F12+N(Inputs!L12))</f>
        <v>44000</v>
      </c>
      <c r="P12" s="29">
        <f>IF(C12="","",F12-ROW()/1000000)</f>
        <v>-20000.000012</v>
      </c>
      <c r="Q12" s="30">
        <f>IF(LEFT(N12,6)="Covers",1,0)</f>
        <v>0</v>
      </c>
    </row>
    <row r="13" ht="26" customHeight="1">
      <c r="B13" s="22" t="n">
        <v>7</v>
      </c>
      <c r="C13" s="23">
        <f>IF(OR(Inputs!C13&lt;&gt;"",N(Inputs!E13)&lt;&gt;0,N(Inputs!I13)&lt;&gt;0),IF(Inputs!C13="","Line "&amp;7,Inputs!C13),"")</f>
        <v/>
      </c>
      <c r="D13" s="23">
        <f>IF(C13="","",N(Inputs!E13))</f>
        <v/>
      </c>
      <c r="E13" s="23">
        <f>IF(C13="","",Inputs!I13)</f>
        <v/>
      </c>
      <c r="F13" s="24">
        <f>IF(C13="","",D13-E13)</f>
        <v/>
      </c>
      <c r="G13" s="25">
        <f>IF(OR(C13="",N(D13)=0),"",F13/D13)</f>
        <v/>
      </c>
      <c r="H13" s="25">
        <f>IF(C13="","",IF('Start here'!$C$23="Direct labour hours",IF(Inputs!$J$17=0,0,N(Inputs!J13)/Inputs!$J$17),IF('Start here'!$C$23="Custom %",N(Inputs!K13),IF(Inputs!$E$17=0,0,N(Inputs!E13)/Inputs!$E$17))))</f>
        <v/>
      </c>
      <c r="I13" s="23">
        <f>IF(C13="","",H13*Inputs!$E$31)</f>
        <v/>
      </c>
      <c r="J13" s="26">
        <f>IF(C13="","",F13-I13)</f>
        <v/>
      </c>
      <c r="K13" s="25">
        <f>IF(OR(C13="",N(D13)=0),"",J13/D13)</f>
        <v/>
      </c>
      <c r="L13" s="27">
        <f>IF(C13="","",RANK(F13,$F$7:$F$16,0))</f>
        <v/>
      </c>
      <c r="M13" s="27">
        <f>IF(C13="","",RANK(J13,$J$7:$J$16,0))</f>
        <v/>
      </c>
      <c r="N13" s="28">
        <f>IF(C13="","",IF(F13&lt;0,"Loses money before overheads: fix price or direct costs, or plan an exit",IF(J13&lt;0,"Covers its direct costs and helps pay overheads: do not drop without a plan","Profitable after its full share of overheads")))</f>
        <v/>
      </c>
      <c r="O13" s="23">
        <f>IF(C13="","",-F13+N(Inputs!L13))</f>
        <v/>
      </c>
      <c r="P13" s="29">
        <f>IF(C13="","",F13-ROW()/1000000)</f>
        <v/>
      </c>
      <c r="Q13" s="30">
        <f>IF(LEFT(N13,6)="Covers",1,0)</f>
        <v>0</v>
      </c>
    </row>
    <row r="14" ht="26" customHeight="1">
      <c r="B14" s="22" t="n">
        <v>8</v>
      </c>
      <c r="C14" s="23">
        <f>IF(OR(Inputs!C14&lt;&gt;"",N(Inputs!E14)&lt;&gt;0,N(Inputs!I14)&lt;&gt;0),IF(Inputs!C14="","Line "&amp;8,Inputs!C14),"")</f>
        <v/>
      </c>
      <c r="D14" s="23">
        <f>IF(C14="","",N(Inputs!E14))</f>
        <v/>
      </c>
      <c r="E14" s="23">
        <f>IF(C14="","",Inputs!I14)</f>
        <v/>
      </c>
      <c r="F14" s="24">
        <f>IF(C14="","",D14-E14)</f>
        <v/>
      </c>
      <c r="G14" s="25">
        <f>IF(OR(C14="",N(D14)=0),"",F14/D14)</f>
        <v/>
      </c>
      <c r="H14" s="25">
        <f>IF(C14="","",IF('Start here'!$C$23="Direct labour hours",IF(Inputs!$J$17=0,0,N(Inputs!J14)/Inputs!$J$17),IF('Start here'!$C$23="Custom %",N(Inputs!K14),IF(Inputs!$E$17=0,0,N(Inputs!E14)/Inputs!$E$17))))</f>
        <v/>
      </c>
      <c r="I14" s="23">
        <f>IF(C14="","",H14*Inputs!$E$31)</f>
        <v/>
      </c>
      <c r="J14" s="26">
        <f>IF(C14="","",F14-I14)</f>
        <v/>
      </c>
      <c r="K14" s="25">
        <f>IF(OR(C14="",N(D14)=0),"",J14/D14)</f>
        <v/>
      </c>
      <c r="L14" s="27">
        <f>IF(C14="","",RANK(F14,$F$7:$F$16,0))</f>
        <v/>
      </c>
      <c r="M14" s="27">
        <f>IF(C14="","",RANK(J14,$J$7:$J$16,0))</f>
        <v/>
      </c>
      <c r="N14" s="28">
        <f>IF(C14="","",IF(F14&lt;0,"Loses money before overheads: fix price or direct costs, or plan an exit",IF(J14&lt;0,"Covers its direct costs and helps pay overheads: do not drop without a plan","Profitable after its full share of overheads")))</f>
        <v/>
      </c>
      <c r="O14" s="23">
        <f>IF(C14="","",-F14+N(Inputs!L14))</f>
        <v/>
      </c>
      <c r="P14" s="29">
        <f>IF(C14="","",F14-ROW()/1000000)</f>
        <v/>
      </c>
      <c r="Q14" s="30">
        <f>IF(LEFT(N14,6)="Covers",1,0)</f>
        <v>0</v>
      </c>
    </row>
    <row r="15" ht="26" customHeight="1">
      <c r="B15" s="22" t="n">
        <v>9</v>
      </c>
      <c r="C15" s="23">
        <f>IF(OR(Inputs!C15&lt;&gt;"",N(Inputs!E15)&lt;&gt;0,N(Inputs!I15)&lt;&gt;0),IF(Inputs!C15="","Line "&amp;9,Inputs!C15),"")</f>
        <v/>
      </c>
      <c r="D15" s="23">
        <f>IF(C15="","",N(Inputs!E15))</f>
        <v/>
      </c>
      <c r="E15" s="23">
        <f>IF(C15="","",Inputs!I15)</f>
        <v/>
      </c>
      <c r="F15" s="24">
        <f>IF(C15="","",D15-E15)</f>
        <v/>
      </c>
      <c r="G15" s="25">
        <f>IF(OR(C15="",N(D15)=0),"",F15/D15)</f>
        <v/>
      </c>
      <c r="H15" s="25">
        <f>IF(C15="","",IF('Start here'!$C$23="Direct labour hours",IF(Inputs!$J$17=0,0,N(Inputs!J15)/Inputs!$J$17),IF('Start here'!$C$23="Custom %",N(Inputs!K15),IF(Inputs!$E$17=0,0,N(Inputs!E15)/Inputs!$E$17))))</f>
        <v/>
      </c>
      <c r="I15" s="23">
        <f>IF(C15="","",H15*Inputs!$E$31)</f>
        <v/>
      </c>
      <c r="J15" s="26">
        <f>IF(C15="","",F15-I15)</f>
        <v/>
      </c>
      <c r="K15" s="25">
        <f>IF(OR(C15="",N(D15)=0),"",J15/D15)</f>
        <v/>
      </c>
      <c r="L15" s="27">
        <f>IF(C15="","",RANK(F15,$F$7:$F$16,0))</f>
        <v/>
      </c>
      <c r="M15" s="27">
        <f>IF(C15="","",RANK(J15,$J$7:$J$16,0))</f>
        <v/>
      </c>
      <c r="N15" s="28">
        <f>IF(C15="","",IF(F15&lt;0,"Loses money before overheads: fix price or direct costs, or plan an exit",IF(J15&lt;0,"Covers its direct costs and helps pay overheads: do not drop without a plan","Profitable after its full share of overheads")))</f>
        <v/>
      </c>
      <c r="O15" s="23">
        <f>IF(C15="","",-F15+N(Inputs!L15))</f>
        <v/>
      </c>
      <c r="P15" s="29">
        <f>IF(C15="","",F15-ROW()/1000000)</f>
        <v/>
      </c>
      <c r="Q15" s="30">
        <f>IF(LEFT(N15,6)="Covers",1,0)</f>
        <v>0</v>
      </c>
    </row>
    <row r="16" ht="26" customHeight="1">
      <c r="B16" s="22" t="n">
        <v>10</v>
      </c>
      <c r="C16" s="23">
        <f>IF(OR(Inputs!C16&lt;&gt;"",N(Inputs!E16)&lt;&gt;0,N(Inputs!I16)&lt;&gt;0),IF(Inputs!C16="","Line "&amp;10,Inputs!C16),"")</f>
        <v/>
      </c>
      <c r="D16" s="23">
        <f>IF(C16="","",N(Inputs!E16))</f>
        <v/>
      </c>
      <c r="E16" s="23">
        <f>IF(C16="","",Inputs!I16)</f>
        <v/>
      </c>
      <c r="F16" s="24">
        <f>IF(C16="","",D16-E16)</f>
        <v/>
      </c>
      <c r="G16" s="25">
        <f>IF(OR(C16="",N(D16)=0),"",F16/D16)</f>
        <v/>
      </c>
      <c r="H16" s="25">
        <f>IF(C16="","",IF('Start here'!$C$23="Direct labour hours",IF(Inputs!$J$17=0,0,N(Inputs!J16)/Inputs!$J$17),IF('Start here'!$C$23="Custom %",N(Inputs!K16),IF(Inputs!$E$17=0,0,N(Inputs!E16)/Inputs!$E$17))))</f>
        <v/>
      </c>
      <c r="I16" s="23">
        <f>IF(C16="","",H16*Inputs!$E$31)</f>
        <v/>
      </c>
      <c r="J16" s="26">
        <f>IF(C16="","",F16-I16)</f>
        <v/>
      </c>
      <c r="K16" s="25">
        <f>IF(OR(C16="",N(D16)=0),"",J16/D16)</f>
        <v/>
      </c>
      <c r="L16" s="27">
        <f>IF(C16="","",RANK(F16,$F$7:$F$16,0))</f>
        <v/>
      </c>
      <c r="M16" s="27">
        <f>IF(C16="","",RANK(J16,$J$7:$J$16,0))</f>
        <v/>
      </c>
      <c r="N16" s="28">
        <f>IF(C16="","",IF(F16&lt;0,"Loses money before overheads: fix price or direct costs, or plan an exit",IF(J16&lt;0,"Covers its direct costs and helps pay overheads: do not drop without a plan","Profitable after its full share of overheads")))</f>
        <v/>
      </c>
      <c r="O16" s="23">
        <f>IF(C16="","",-F16+N(Inputs!L16))</f>
        <v/>
      </c>
      <c r="P16" s="29">
        <f>IF(C16="","",F16-ROW()/1000000)</f>
        <v/>
      </c>
      <c r="Q16" s="30">
        <f>IF(LEFT(N16,6)="Covers",1,0)</f>
        <v>0</v>
      </c>
    </row>
    <row r="17">
      <c r="B17" s="31" t="n"/>
      <c r="C17" s="32" t="inlineStr">
        <is>
          <t>Total</t>
        </is>
      </c>
      <c r="D17" s="33">
        <f>SUM(D7:D16)</f>
        <v>4680000</v>
      </c>
      <c r="E17" s="33">
        <f>SUM(E7:E16)</f>
        <v>3270000</v>
      </c>
      <c r="F17" s="34">
        <f>SUM(F7:F16)</f>
        <v>1410000</v>
      </c>
      <c r="G17" s="35">
        <f>IF(D17=0,0,F17/D17)</f>
        <v>0.301282051282051</v>
      </c>
      <c r="H17" s="35">
        <f>SUM(H7:H16)</f>
        <v>1</v>
      </c>
      <c r="I17" s="33">
        <f>SUM(I7:I16)</f>
        <v>750000</v>
      </c>
      <c r="J17" s="33">
        <f>SUM(J7:J16)</f>
        <v>660000</v>
      </c>
      <c r="K17" s="35">
        <f>IF(D17=0,0,J17/D17)</f>
        <v>0.141025641025641</v>
      </c>
      <c r="L17" s="31" t="n"/>
      <c r="M17" s="31" t="n"/>
      <c r="N17" s="31" t="n"/>
      <c r="O17" s="33" t="n"/>
    </row>
    <row r="18">
      <c r="C18" s="19" t="inlineStr">
        <is>
          <t>Check: allocated overhead = total overheads</t>
        </is>
      </c>
      <c r="I18" s="36" t="str">
        <f>IF(ROUND(I17-Inputs!$E$31,0)=0,"OK","Mismatch")</f>
        <v>OK</v>
      </c>
      <c r="J18" s="17">
        <f>IF(I18="OK","",IF('Start here'!$C$23="Custom %","Custom % does not total 100% (see Inputs)",IF('Start here'!$C$23="Direct labour hours","Enter direct labour hours for each line","Enter revenue for each line")))</f>
        <v/>
      </c>
    </row>
    <row r="19">
      <c r="C19" s="16" t="inlineStr">
        <is>
          <t>Profit impact if dropped = − contribution + any overhead you would avoid (Inputs, optional). Negative = total company profit would fall.</t>
        </is>
      </c>
    </row>
    <row r="21">
      <c r="B21" s="4" t="inlineStr">
        <is>
          <t>B. BEFORE YOU DROP A LINE: CONTRIBUTION VS FULLY ALLOCATED</t>
        </is>
      </c>
      <c r="C21" s="5" t="n"/>
      <c r="D21" s="5" t="n"/>
      <c r="E21" s="5" t="n"/>
      <c r="F21" s="5" t="n"/>
      <c r="G21" s="5" t="n"/>
      <c r="H21" s="5" t="n"/>
      <c r="I21" s="5" t="n"/>
      <c r="J21" s="5" t="n"/>
      <c r="K21" s="5" t="n"/>
      <c r="L21" s="5" t="n"/>
      <c r="M21" s="5" t="n"/>
      <c r="N21" s="5" t="n"/>
      <c r="O21" s="5" t="n"/>
    </row>
    <row r="22" ht="28" customHeight="1">
      <c r="B22" s="37" t="n"/>
      <c r="C22" s="38" t="inlineStr">
        <is>
          <t>• Contribution = revenue − the direct costs that line causes. If it is positive, the line is paying part of your rent, management and admin.</t>
        </is>
      </c>
      <c r="D22" s="37" t="n"/>
      <c r="E22" s="37" t="n"/>
      <c r="F22" s="37" t="n"/>
      <c r="G22" s="37" t="n"/>
      <c r="H22" s="37" t="n"/>
      <c r="I22" s="37" t="n"/>
      <c r="J22" s="37" t="n"/>
      <c r="K22" s="37" t="n"/>
      <c r="L22" s="37" t="n"/>
      <c r="M22" s="37" t="n"/>
      <c r="N22" s="37" t="n"/>
      <c r="O22" s="37" t="n"/>
    </row>
    <row r="23" ht="28" customHeight="1">
      <c r="B23" s="37" t="n"/>
      <c r="C23" s="38" t="inlineStr">
        <is>
          <t>• Net profit (fully allocated) also deducts a share of overheads. Most overheads do NOT disappear when you stop a line: they are simply shared by the remaining lines.</t>
        </is>
      </c>
      <c r="D23" s="37" t="n"/>
      <c r="E23" s="37" t="n"/>
      <c r="F23" s="37" t="n"/>
      <c r="G23" s="37" t="n"/>
      <c r="H23" s="37" t="n"/>
      <c r="I23" s="37" t="n"/>
      <c r="J23" s="37" t="n"/>
      <c r="K23" s="37" t="n"/>
      <c r="L23" s="37" t="n"/>
      <c r="M23" s="37" t="n"/>
      <c r="N23" s="37" t="n"/>
      <c r="O23" s="37" t="n"/>
    </row>
    <row r="24" ht="28" customHeight="1">
      <c r="B24" s="37" t="n"/>
      <c r="C24" s="38" t="inlineStr">
        <is>
          <t>• So a line can show a net loss and still make the company more profitable. Dropping it removes its contribution, but most of its overhead stays behind.</t>
        </is>
      </c>
      <c r="D24" s="37" t="n"/>
      <c r="E24" s="37" t="n"/>
      <c r="F24" s="37" t="n"/>
      <c r="G24" s="37" t="n"/>
      <c r="H24" s="37" t="n"/>
      <c r="I24" s="37" t="n"/>
      <c r="J24" s="37" t="n"/>
      <c r="K24" s="37" t="n"/>
      <c r="L24" s="37" t="n"/>
      <c r="M24" s="37" t="n"/>
      <c r="N24" s="37" t="n"/>
      <c r="O24" s="37" t="n"/>
    </row>
    <row r="25" ht="28" customHeight="1">
      <c r="B25" s="37" t="n"/>
      <c r="C25" s="38" t="inlineStr">
        <is>
          <t>• Rule of thumb: keep a line with positive contribution unless you can replace it with something better, or you can really cut the overheads linked to it. Fix or exit lines with negative contribution first.</t>
        </is>
      </c>
      <c r="D25" s="37" t="n"/>
      <c r="E25" s="37" t="n"/>
      <c r="F25" s="37" t="n"/>
      <c r="G25" s="37" t="n"/>
      <c r="H25" s="37" t="n"/>
      <c r="I25" s="37" t="n"/>
      <c r="J25" s="37" t="n"/>
      <c r="K25" s="37" t="n"/>
      <c r="L25" s="37" t="n"/>
      <c r="M25" s="37" t="n"/>
      <c r="N25" s="37" t="n"/>
      <c r="O25" s="37" t="n"/>
    </row>
    <row r="26" ht="32" customHeight="1">
      <c r="B26" s="37" t="n"/>
      <c r="C26" s="39" t="str">
        <f>IF(ISNA(MATCH(1,$Q$7:$Q$16,0)),"In your figures, no line shows a net loss while covering its direct costs, so the two views agree.","In your figures: "&amp;INDEX($C$7:$C$16,MATCH(1,$Q$7:$Q$16,0))&amp;" shows a net loss of "&amp;TEXT(-INDEX($J$7:$J$16,MATCH(1,$Q$7:$Q$16,0)),"#,##0")&amp;" after overheads, but contributes "&amp;TEXT(INDEX($F$7:$F$16,MATCH(1,$Q$7:$Q$16,0)),"#,##0")&amp;" towards them. Drop it and keep the same overheads, and total profit falls from "&amp;TEXT($J$17,"#,##0;(#,##0)")&amp;" to "&amp;TEXT($J$17+INDEX($O$7:$O$16,MATCH(1,$Q$7:$Q$16,0)),"#,##0;(#,##0)")&amp;".")</f>
        <v>In your figures: Example: Design consultancy shows a net loss of 5,064 after overheads, but contributes 35,000 towards them. Drop it and keep the same overheads, and total profit falls from 660,000 to 625,000.</v>
      </c>
      <c r="D26" s="37" t="n"/>
      <c r="E26" s="37" t="n"/>
      <c r="F26" s="37" t="n"/>
      <c r="G26" s="37" t="n"/>
      <c r="H26" s="37" t="n"/>
      <c r="I26" s="37" t="n"/>
      <c r="J26" s="37" t="n"/>
      <c r="K26" s="37" t="n"/>
      <c r="L26" s="37" t="n"/>
      <c r="M26" s="37" t="n"/>
      <c r="N26" s="37" t="n"/>
      <c r="O26" s="37" t="n"/>
    </row>
    <row r="28">
      <c r="B28" s="4" t="inlineStr">
        <is>
          <t>C. RANKING BY CONTRIBUTION (highest first)</t>
        </is>
      </c>
      <c r="C28" s="5" t="n"/>
      <c r="D28" s="5" t="n"/>
      <c r="E28" s="5" t="n"/>
      <c r="F28" s="5" t="n"/>
      <c r="G28" s="5" t="n"/>
      <c r="H28" s="5" t="n"/>
      <c r="I28" s="5" t="n"/>
      <c r="J28" s="5" t="n"/>
      <c r="K28" s="5" t="n"/>
      <c r="L28" s="5" t="n"/>
      <c r="M28" s="5" t="n"/>
      <c r="N28" s="5" t="n"/>
      <c r="O28" s="5" t="n"/>
    </row>
    <row r="29" ht="44" customHeight="1">
      <c r="B29" s="40" t="inlineStr">
        <is>
          <t>Rank</t>
        </is>
      </c>
      <c r="C29" s="40" t="inlineStr">
        <is>
          <t>Line</t>
        </is>
      </c>
      <c r="D29" s="41" t="inlineStr">
        <is>
          <t>Revenue</t>
        </is>
      </c>
      <c r="F29" s="41" t="inlineStr">
        <is>
          <t>Contribution</t>
        </is>
      </c>
      <c r="G29" s="41" t="inlineStr">
        <is>
          <t>Contribution margin %</t>
        </is>
      </c>
      <c r="J29" s="41" t="inlineStr">
        <is>
          <t>Net profit</t>
        </is>
      </c>
      <c r="K29" s="41" t="inlineStr">
        <is>
          <t>Net margin %</t>
        </is>
      </c>
      <c r="N29" s="41" t="inlineStr">
        <is>
          <t>What it means</t>
        </is>
      </c>
    </row>
    <row r="30">
      <c r="B30" s="22">
        <f>IF(1&gt;COUNT($P$7:$P$16),"",1)</f>
        <v>1</v>
      </c>
      <c r="C30" s="42" t="str">
        <f>IF(1&gt;COUNT($P$7:$P$16),"",INDEX($C$7:$C$16,MATCH(LARGE($P$7:$P$16,1),$P$7:$P$16,0)))</f>
        <v>Example: Office furniture sales</v>
      </c>
      <c r="D30" s="23">
        <f>IF(1&gt;COUNT($P$7:$P$16),"",INDEX($D$7:$D$16,MATCH(LARGE($P$7:$P$16,1),$P$7:$P$16,0)))</f>
        <v>2400000</v>
      </c>
      <c r="E30" s="43" t="n"/>
      <c r="F30" s="24">
        <f>IF(1&gt;COUNT($P$7:$P$16),"",INDEX($F$7:$F$16,MATCH(LARGE($P$7:$P$16,1),$P$7:$P$16,0)))</f>
        <v>690000</v>
      </c>
      <c r="G30" s="25">
        <f>IF(1&gt;COUNT($P$7:$P$16),"",INDEX($G$7:$G$16,MATCH(LARGE($P$7:$P$16,1),$P$7:$P$16,0)))</f>
        <v>0.2875</v>
      </c>
      <c r="H30" s="43" t="n"/>
      <c r="I30" s="43" t="n"/>
      <c r="J30" s="23">
        <f>IF(1&gt;COUNT($P$7:$P$16),"",INDEX($J$7:$J$16,MATCH(LARGE($P$7:$P$16,1),$P$7:$P$16,0)))</f>
        <v>305384.615384615</v>
      </c>
      <c r="K30" s="25">
        <f>IF(1&gt;COUNT($P$7:$P$16),"",INDEX($K$7:$K$16,MATCH(LARGE($P$7:$P$16,1),$P$7:$P$16,0)))</f>
        <v>0.12724358974359</v>
      </c>
      <c r="L30" s="43" t="n"/>
      <c r="M30" s="43" t="n"/>
      <c r="N30" s="44" t="str">
        <f>IF(1&gt;COUNT($P$7:$P$16),"",INDEX($N$7:$N$16,MATCH(LARGE($P$7:$P$16,1),$P$7:$P$16,0)))</f>
        <v>Profitable after its full share of overheads</v>
      </c>
      <c r="O30" s="43" t="n"/>
    </row>
    <row r="31">
      <c r="B31" s="22">
        <f>IF(2&gt;COUNT($P$7:$P$16),"",2)</f>
        <v>2</v>
      </c>
      <c r="C31" s="42" t="str">
        <f>IF(2&gt;COUNT($P$7:$P$16),"",INDEX($C$7:$C$16,MATCH(LARGE($P$7:$P$16,2),$P$7:$P$16,0)))</f>
        <v>Example: Maintenance contracts</v>
      </c>
      <c r="D31" s="23">
        <f>IF(2&gt;COUNT($P$7:$P$16),"",INDEX($D$7:$D$16,MATCH(LARGE($P$7:$P$16,2),$P$7:$P$16,0)))</f>
        <v>900000</v>
      </c>
      <c r="E31" s="43" t="n"/>
      <c r="F31" s="24">
        <f>IF(2&gt;COUNT($P$7:$P$16),"",INDEX($F$7:$F$16,MATCH(LARGE($P$7:$P$16,2),$P$7:$P$16,0)))</f>
        <v>410000</v>
      </c>
      <c r="G31" s="25">
        <f>IF(2&gt;COUNT($P$7:$P$16),"",INDEX($G$7:$G$16,MATCH(LARGE($P$7:$P$16,2),$P$7:$P$16,0)))</f>
        <v>0.455555555555556</v>
      </c>
      <c r="H31" s="43" t="n"/>
      <c r="I31" s="43" t="n"/>
      <c r="J31" s="23">
        <f>IF(2&gt;COUNT($P$7:$P$16),"",INDEX($J$7:$J$16,MATCH(LARGE($P$7:$P$16,2),$P$7:$P$16,0)))</f>
        <v>265769.230769231</v>
      </c>
      <c r="K31" s="25">
        <f>IF(2&gt;COUNT($P$7:$P$16),"",INDEX($K$7:$K$16,MATCH(LARGE($P$7:$P$16,2),$P$7:$P$16,0)))</f>
        <v>0.295299145299145</v>
      </c>
      <c r="L31" s="43" t="n"/>
      <c r="M31" s="43" t="n"/>
      <c r="N31" s="44" t="str">
        <f>IF(2&gt;COUNT($P$7:$P$16),"",INDEX($N$7:$N$16,MATCH(LARGE($P$7:$P$16,2),$P$7:$P$16,0)))</f>
        <v>Profitable after its full share of overheads</v>
      </c>
      <c r="O31" s="43" t="n"/>
    </row>
    <row r="32">
      <c r="B32" s="22">
        <f>IF(3&gt;COUNT($P$7:$P$16),"",3)</f>
        <v>3</v>
      </c>
      <c r="C32" s="42" t="str">
        <f>IF(3&gt;COUNT($P$7:$P$16),"",INDEX($C$7:$C$16,MATCH(LARGE($P$7:$P$16,3),$P$7:$P$16,0)))</f>
        <v>Example: Installation services</v>
      </c>
      <c r="D32" s="23">
        <f>IF(3&gt;COUNT($P$7:$P$16),"",INDEX($D$7:$D$16,MATCH(LARGE($P$7:$P$16,3),$P$7:$P$16,0)))</f>
        <v>600000</v>
      </c>
      <c r="E32" s="43" t="n"/>
      <c r="F32" s="24">
        <f>IF(3&gt;COUNT($P$7:$P$16),"",INDEX($F$7:$F$16,MATCH(LARGE($P$7:$P$16,3),$P$7:$P$16,0)))</f>
        <v>200000</v>
      </c>
      <c r="G32" s="25">
        <f>IF(3&gt;COUNT($P$7:$P$16),"",INDEX($G$7:$G$16,MATCH(LARGE($P$7:$P$16,3),$P$7:$P$16,0)))</f>
        <v>0.333333333333333</v>
      </c>
      <c r="H32" s="43" t="n"/>
      <c r="I32" s="43" t="n"/>
      <c r="J32" s="23">
        <f>IF(3&gt;COUNT($P$7:$P$16),"",INDEX($J$7:$J$16,MATCH(LARGE($P$7:$P$16,3),$P$7:$P$16,0)))</f>
        <v>103846.153846154</v>
      </c>
      <c r="K32" s="25">
        <f>IF(3&gt;COUNT($P$7:$P$16),"",INDEX($K$7:$K$16,MATCH(LARGE($P$7:$P$16,3),$P$7:$P$16,0)))</f>
        <v>0.173076923076923</v>
      </c>
      <c r="L32" s="43" t="n"/>
      <c r="M32" s="43" t="n"/>
      <c r="N32" s="44" t="str">
        <f>IF(3&gt;COUNT($P$7:$P$16),"",INDEX($N$7:$N$16,MATCH(LARGE($P$7:$P$16,3),$P$7:$P$16,0)))</f>
        <v>Profitable after its full share of overheads</v>
      </c>
      <c r="O32" s="43" t="n"/>
    </row>
    <row r="33">
      <c r="B33" s="22">
        <f>IF(4&gt;COUNT($P$7:$P$16),"",4)</f>
        <v>4</v>
      </c>
      <c r="C33" s="42" t="str">
        <f>IF(4&gt;COUNT($P$7:$P$16),"",INDEX($C$7:$C$16,MATCH(LARGE($P$7:$P$16,4),$P$7:$P$16,0)))</f>
        <v>Example: Spare parts</v>
      </c>
      <c r="D33" s="23">
        <f>IF(4&gt;COUNT($P$7:$P$16),"",INDEX($D$7:$D$16,MATCH(LARGE($P$7:$P$16,4),$P$7:$P$16,0)))</f>
        <v>350000</v>
      </c>
      <c r="E33" s="43" t="n"/>
      <c r="F33" s="24">
        <f>IF(4&gt;COUNT($P$7:$P$16),"",INDEX($F$7:$F$16,MATCH(LARGE($P$7:$P$16,4),$P$7:$P$16,0)))</f>
        <v>95000</v>
      </c>
      <c r="G33" s="25">
        <f>IF(4&gt;COUNT($P$7:$P$16),"",INDEX($G$7:$G$16,MATCH(LARGE($P$7:$P$16,4),$P$7:$P$16,0)))</f>
        <v>0.271428571428571</v>
      </c>
      <c r="H33" s="43" t="n"/>
      <c r="I33" s="43" t="n"/>
      <c r="J33" s="23">
        <f>IF(4&gt;COUNT($P$7:$P$16),"",INDEX($J$7:$J$16,MATCH(LARGE($P$7:$P$16,4),$P$7:$P$16,0)))</f>
        <v>38910.2564102564</v>
      </c>
      <c r="K33" s="25">
        <f>IF(4&gt;COUNT($P$7:$P$16),"",INDEX($K$7:$K$16,MATCH(LARGE($P$7:$P$16,4),$P$7:$P$16,0)))</f>
        <v>0.111172161172161</v>
      </c>
      <c r="L33" s="43" t="n"/>
      <c r="M33" s="43" t="n"/>
      <c r="N33" s="44" t="str">
        <f>IF(4&gt;COUNT($P$7:$P$16),"",INDEX($N$7:$N$16,MATCH(LARGE($P$7:$P$16,4),$P$7:$P$16,0)))</f>
        <v>Profitable after its full share of overheads</v>
      </c>
      <c r="O33" s="43" t="n"/>
    </row>
    <row r="34">
      <c r="B34" s="22">
        <f>IF(5&gt;COUNT($P$7:$P$16),"",5)</f>
        <v>5</v>
      </c>
      <c r="C34" s="42" t="str">
        <f>IF(5&gt;COUNT($P$7:$P$16),"",INDEX($C$7:$C$16,MATCH(LARGE($P$7:$P$16,5),$P$7:$P$16,0)))</f>
        <v>Example: Design consultancy</v>
      </c>
      <c r="D34" s="23">
        <f>IF(5&gt;COUNT($P$7:$P$16),"",INDEX($D$7:$D$16,MATCH(LARGE($P$7:$P$16,5),$P$7:$P$16,0)))</f>
        <v>250000</v>
      </c>
      <c r="E34" s="43" t="n"/>
      <c r="F34" s="24">
        <f>IF(5&gt;COUNT($P$7:$P$16),"",INDEX($F$7:$F$16,MATCH(LARGE($P$7:$P$16,5),$P$7:$P$16,0)))</f>
        <v>35000</v>
      </c>
      <c r="G34" s="25">
        <f>IF(5&gt;COUNT($P$7:$P$16),"",INDEX($G$7:$G$16,MATCH(LARGE($P$7:$P$16,5),$P$7:$P$16,0)))</f>
        <v>0.14</v>
      </c>
      <c r="H34" s="43" t="n"/>
      <c r="I34" s="43" t="n"/>
      <c r="J34" s="23">
        <f>IF(5&gt;COUNT($P$7:$P$16),"",INDEX($J$7:$J$16,MATCH(LARGE($P$7:$P$16,5),$P$7:$P$16,0)))</f>
        <v>-5064.10256410256</v>
      </c>
      <c r="K34" s="25">
        <f>IF(5&gt;COUNT($P$7:$P$16),"",INDEX($K$7:$K$16,MATCH(LARGE($P$7:$P$16,5),$P$7:$P$16,0)))</f>
        <v>-0.0202564102564103</v>
      </c>
      <c r="L34" s="43" t="n"/>
      <c r="M34" s="43" t="n"/>
      <c r="N34" s="44" t="str">
        <f>IF(5&gt;COUNT($P$7:$P$16),"",INDEX($N$7:$N$16,MATCH(LARGE($P$7:$P$16,5),$P$7:$P$16,0)))</f>
        <v>Covers its direct costs and helps pay overheads: do not drop without a plan</v>
      </c>
      <c r="O34" s="43" t="n"/>
    </row>
    <row r="35">
      <c r="B35" s="22">
        <f>IF(6&gt;COUNT($P$7:$P$16),"",6)</f>
        <v>6</v>
      </c>
      <c r="C35" s="42" t="str">
        <f>IF(6&gt;COUNT($P$7:$P$16),"",INDEX($C$7:$C$16,MATCH(LARGE($P$7:$P$16,6),$P$7:$P$16,0)))</f>
        <v>Example: Equipment rental</v>
      </c>
      <c r="D35" s="23">
        <f>IF(6&gt;COUNT($P$7:$P$16),"",INDEX($D$7:$D$16,MATCH(LARGE($P$7:$P$16,6),$P$7:$P$16,0)))</f>
        <v>180000</v>
      </c>
      <c r="E35" s="43" t="n"/>
      <c r="F35" s="24">
        <f>IF(6&gt;COUNT($P$7:$P$16),"",INDEX($F$7:$F$16,MATCH(LARGE($P$7:$P$16,6),$P$7:$P$16,0)))</f>
        <v>-20000</v>
      </c>
      <c r="G35" s="25">
        <f>IF(6&gt;COUNT($P$7:$P$16),"",INDEX($G$7:$G$16,MATCH(LARGE($P$7:$P$16,6),$P$7:$P$16,0)))</f>
        <v>-0.111111111111111</v>
      </c>
      <c r="H35" s="43" t="n"/>
      <c r="I35" s="43" t="n"/>
      <c r="J35" s="23">
        <f>IF(6&gt;COUNT($P$7:$P$16),"",INDEX($J$7:$J$16,MATCH(LARGE($P$7:$P$16,6),$P$7:$P$16,0)))</f>
        <v>-48846.1538461538</v>
      </c>
      <c r="K35" s="25">
        <f>IF(6&gt;COUNT($P$7:$P$16),"",INDEX($K$7:$K$16,MATCH(LARGE($P$7:$P$16,6),$P$7:$P$16,0)))</f>
        <v>-0.271367521367521</v>
      </c>
      <c r="L35" s="43" t="n"/>
      <c r="M35" s="43" t="n"/>
      <c r="N35" s="44" t="str">
        <f>IF(6&gt;COUNT($P$7:$P$16),"",INDEX($N$7:$N$16,MATCH(LARGE($P$7:$P$16,6),$P$7:$P$16,0)))</f>
        <v>Loses money before overheads: fix price or direct costs, or plan an exit</v>
      </c>
      <c r="O35" s="43" t="n"/>
    </row>
    <row r="36">
      <c r="B36" s="22">
        <f>IF(7&gt;COUNT($P$7:$P$16),"",7)</f>
        <v/>
      </c>
      <c r="C36" s="42">
        <f>IF(7&gt;COUNT($P$7:$P$16),"",INDEX($C$7:$C$16,MATCH(LARGE($P$7:$P$16,7),$P$7:$P$16,0)))</f>
        <v/>
      </c>
      <c r="D36" s="23">
        <f>IF(7&gt;COUNT($P$7:$P$16),"",INDEX($D$7:$D$16,MATCH(LARGE($P$7:$P$16,7),$P$7:$P$16,0)))</f>
        <v/>
      </c>
      <c r="E36" s="43" t="n"/>
      <c r="F36" s="24">
        <f>IF(7&gt;COUNT($P$7:$P$16),"",INDEX($F$7:$F$16,MATCH(LARGE($P$7:$P$16,7),$P$7:$P$16,0)))</f>
        <v/>
      </c>
      <c r="G36" s="25">
        <f>IF(7&gt;COUNT($P$7:$P$16),"",INDEX($G$7:$G$16,MATCH(LARGE($P$7:$P$16,7),$P$7:$P$16,0)))</f>
        <v/>
      </c>
      <c r="H36" s="43" t="n"/>
      <c r="I36" s="43" t="n"/>
      <c r="J36" s="23">
        <f>IF(7&gt;COUNT($P$7:$P$16),"",INDEX($J$7:$J$16,MATCH(LARGE($P$7:$P$16,7),$P$7:$P$16,0)))</f>
        <v/>
      </c>
      <c r="K36" s="25">
        <f>IF(7&gt;COUNT($P$7:$P$16),"",INDEX($K$7:$K$16,MATCH(LARGE($P$7:$P$16,7),$P$7:$P$16,0)))</f>
        <v/>
      </c>
      <c r="L36" s="43" t="n"/>
      <c r="M36" s="43" t="n"/>
      <c r="N36" s="44">
        <f>IF(7&gt;COUNT($P$7:$P$16),"",INDEX($N$7:$N$16,MATCH(LARGE($P$7:$P$16,7),$P$7:$P$16,0)))</f>
        <v/>
      </c>
      <c r="O36" s="43" t="n"/>
    </row>
    <row r="37">
      <c r="B37" s="22">
        <f>IF(8&gt;COUNT($P$7:$P$16),"",8)</f>
        <v/>
      </c>
      <c r="C37" s="42">
        <f>IF(8&gt;COUNT($P$7:$P$16),"",INDEX($C$7:$C$16,MATCH(LARGE($P$7:$P$16,8),$P$7:$P$16,0)))</f>
        <v/>
      </c>
      <c r="D37" s="23">
        <f>IF(8&gt;COUNT($P$7:$P$16),"",INDEX($D$7:$D$16,MATCH(LARGE($P$7:$P$16,8),$P$7:$P$16,0)))</f>
        <v/>
      </c>
      <c r="E37" s="43" t="n"/>
      <c r="F37" s="24">
        <f>IF(8&gt;COUNT($P$7:$P$16),"",INDEX($F$7:$F$16,MATCH(LARGE($P$7:$P$16,8),$P$7:$P$16,0)))</f>
        <v/>
      </c>
      <c r="G37" s="25">
        <f>IF(8&gt;COUNT($P$7:$P$16),"",INDEX($G$7:$G$16,MATCH(LARGE($P$7:$P$16,8),$P$7:$P$16,0)))</f>
        <v/>
      </c>
      <c r="H37" s="43" t="n"/>
      <c r="I37" s="43" t="n"/>
      <c r="J37" s="23">
        <f>IF(8&gt;COUNT($P$7:$P$16),"",INDEX($J$7:$J$16,MATCH(LARGE($P$7:$P$16,8),$P$7:$P$16,0)))</f>
        <v/>
      </c>
      <c r="K37" s="25">
        <f>IF(8&gt;COUNT($P$7:$P$16),"",INDEX($K$7:$K$16,MATCH(LARGE($P$7:$P$16,8),$P$7:$P$16,0)))</f>
        <v/>
      </c>
      <c r="L37" s="43" t="n"/>
      <c r="M37" s="43" t="n"/>
      <c r="N37" s="44">
        <f>IF(8&gt;COUNT($P$7:$P$16),"",INDEX($N$7:$N$16,MATCH(LARGE($P$7:$P$16,8),$P$7:$P$16,0)))</f>
        <v/>
      </c>
      <c r="O37" s="43" t="n"/>
    </row>
    <row r="38">
      <c r="B38" s="22">
        <f>IF(9&gt;COUNT($P$7:$P$16),"",9)</f>
        <v/>
      </c>
      <c r="C38" s="42">
        <f>IF(9&gt;COUNT($P$7:$P$16),"",INDEX($C$7:$C$16,MATCH(LARGE($P$7:$P$16,9),$P$7:$P$16,0)))</f>
        <v/>
      </c>
      <c r="D38" s="23">
        <f>IF(9&gt;COUNT($P$7:$P$16),"",INDEX($D$7:$D$16,MATCH(LARGE($P$7:$P$16,9),$P$7:$P$16,0)))</f>
        <v/>
      </c>
      <c r="E38" s="43" t="n"/>
      <c r="F38" s="24">
        <f>IF(9&gt;COUNT($P$7:$P$16),"",INDEX($F$7:$F$16,MATCH(LARGE($P$7:$P$16,9),$P$7:$P$16,0)))</f>
        <v/>
      </c>
      <c r="G38" s="25">
        <f>IF(9&gt;COUNT($P$7:$P$16),"",INDEX($G$7:$G$16,MATCH(LARGE($P$7:$P$16,9),$P$7:$P$16,0)))</f>
        <v/>
      </c>
      <c r="H38" s="43" t="n"/>
      <c r="I38" s="43" t="n"/>
      <c r="J38" s="23">
        <f>IF(9&gt;COUNT($P$7:$P$16),"",INDEX($J$7:$J$16,MATCH(LARGE($P$7:$P$16,9),$P$7:$P$16,0)))</f>
        <v/>
      </c>
      <c r="K38" s="25">
        <f>IF(9&gt;COUNT($P$7:$P$16),"",INDEX($K$7:$K$16,MATCH(LARGE($P$7:$P$16,9),$P$7:$P$16,0)))</f>
        <v/>
      </c>
      <c r="L38" s="43" t="n"/>
      <c r="M38" s="43" t="n"/>
      <c r="N38" s="44">
        <f>IF(9&gt;COUNT($P$7:$P$16),"",INDEX($N$7:$N$16,MATCH(LARGE($P$7:$P$16,9),$P$7:$P$16,0)))</f>
        <v/>
      </c>
      <c r="O38" s="43" t="n"/>
    </row>
    <row r="39">
      <c r="B39" s="22">
        <f>IF(10&gt;COUNT($P$7:$P$16),"",10)</f>
        <v/>
      </c>
      <c r="C39" s="42">
        <f>IF(10&gt;COUNT($P$7:$P$16),"",INDEX($C$7:$C$16,MATCH(LARGE($P$7:$P$16,10),$P$7:$P$16,0)))</f>
        <v/>
      </c>
      <c r="D39" s="23">
        <f>IF(10&gt;COUNT($P$7:$P$16),"",INDEX($D$7:$D$16,MATCH(LARGE($P$7:$P$16,10),$P$7:$P$16,0)))</f>
        <v/>
      </c>
      <c r="E39" s="43" t="n"/>
      <c r="F39" s="24">
        <f>IF(10&gt;COUNT($P$7:$P$16),"",INDEX($F$7:$F$16,MATCH(LARGE($P$7:$P$16,10),$P$7:$P$16,0)))</f>
        <v/>
      </c>
      <c r="G39" s="25">
        <f>IF(10&gt;COUNT($P$7:$P$16),"",INDEX($G$7:$G$16,MATCH(LARGE($P$7:$P$16,10),$P$7:$P$16,0)))</f>
        <v/>
      </c>
      <c r="H39" s="43" t="n"/>
      <c r="I39" s="43" t="n"/>
      <c r="J39" s="23">
        <f>IF(10&gt;COUNT($P$7:$P$16),"",INDEX($J$7:$J$16,MATCH(LARGE($P$7:$P$16,10),$P$7:$P$16,0)))</f>
        <v/>
      </c>
      <c r="K39" s="25">
        <f>IF(10&gt;COUNT($P$7:$P$16),"",INDEX($K$7:$K$16,MATCH(LARGE($P$7:$P$16,10),$P$7:$P$16,0)))</f>
        <v/>
      </c>
      <c r="L39" s="43" t="n"/>
      <c r="M39" s="43" t="n"/>
      <c r="N39" s="44">
        <f>IF(10&gt;COUNT($P$7:$P$16),"",INDEX($N$7:$N$16,MATCH(LARGE($P$7:$P$16,10),$P$7:$P$16,0)))</f>
        <v/>
      </c>
      <c r="O39" s="43" t="n"/>
    </row>
    <row r="41">
      <c r="B41" s="4" t="inlineStr">
        <is>
          <t>D. CONTRIBUTION VS NET PROFIT BY LINE</t>
        </is>
      </c>
      <c r="C41" s="5" t="n"/>
      <c r="D41" s="5" t="n"/>
      <c r="E41" s="5" t="n"/>
      <c r="F41" s="5" t="n"/>
      <c r="G41" s="5" t="n"/>
      <c r="H41" s="5" t="n"/>
      <c r="I41" s="5" t="n"/>
      <c r="J41" s="5" t="n"/>
      <c r="K41" s="5" t="n"/>
      <c r="L41" s="5" t="n"/>
      <c r="M41" s="5" t="n"/>
      <c r="N41" s="5" t="n"/>
      <c r="O41" s="5" t="n"/>
    </row>
    <row r="59">
      <c r="B59" s="16" t="inlineStr">
        <is>
          <t>Illustrative tool for decision support, not financial advice. Example figures are made up.</t>
        </is>
      </c>
    </row>
    <row r="60">
      <c r="B60" s="17" t="inlineStr">
        <is>
          <t>axcellservice.com · Free template · Book a free 30-minute consultation: axcellservice.com/contact</t>
        </is>
      </c>
    </row>
  </sheetData>
  <mergeCells count="6">
    <mergeCell ref="C22:O22"/>
    <mergeCell ref="C19:O19"/>
    <mergeCell ref="C23:O23"/>
    <mergeCell ref="C26:O26"/>
    <mergeCell ref="C25:O25"/>
    <mergeCell ref="C24:O24"/>
  </mergeCells>
  <conditionalFormatting sqref="I18">
    <cfRule type="cellIs" priority="1" operator="equal" dxfId="0">
      <formula>"Mismatch"</formula>
    </cfRule>
  </conditionalFormatting>
  <conditionalFormatting sqref="F7:F16">
    <cfRule type="cellIs" priority="2" operator="lessThan" dxfId="1">
      <formula>0</formula>
    </cfRule>
  </conditionalFormatting>
  <conditionalFormatting sqref="J7:J16">
    <cfRule type="cellIs" priority="3" operator="lessThan" dxfId="1">
      <formula>0</formula>
    </cfRule>
  </conditionalFormatting>
  <conditionalFormatting sqref="O7:O16">
    <cfRule type="cellIs" priority="4" operator="lessThan" dxfId="1">
      <formula>0</formula>
    </cfRule>
  </conditionalFormatting>
  <conditionalFormatting sqref="J17">
    <cfRule type="cellIs" priority="5" operator="lessThan" dxfId="1">
      <formula>0</formula>
    </cfRule>
  </conditionalFormatting>
  <conditionalFormatting sqref="F17">
    <cfRule type="cellIs" priority="6" operator="lessThan" dxfId="1">
      <formula>0</formula>
    </cfRule>
  </conditionalFormatting>
  <conditionalFormatting sqref="N7:N16">
    <cfRule type="expression" priority="7" dxfId="1">
      <formula>LEFT(N7,5)="Loses"</formula>
    </cfRule>
    <cfRule type="expression" priority="8" dxfId="2">
      <formula>LEFT(N7,6)="Covers"</formula>
    </cfRule>
    <cfRule type="expression" priority="9" dxfId="3">
      <formula>LEFT(N7,10)="Profitable"</formula>
    </cfRule>
  </conditionalFormatting>
  <conditionalFormatting sqref="F30:F39">
    <cfRule type="cellIs" priority="10" operator="lessThan" dxfId="1">
      <formula>0</formula>
    </cfRule>
  </conditionalFormatting>
  <conditionalFormatting sqref="J30:J39">
    <cfRule type="cellIs" priority="11" operator="lessThan" dxfId="1">
      <formula>0</formula>
    </cfRule>
  </conditionalFormatting>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B1:L34"/>
  <sheetViews>
    <sheetView showGridLines="0" workbookViewId="0">
      <pane xSplit="3" ySplit="6" topLeftCell="D7" activePane="bottomRight" state="frozen"/>
      <selection pane="topRight"/>
      <selection pane="bottomLeft"/>
      <selection pane="bottomRight" activeCell="A1" sqref="A1"/>
    </sheetView>
  </sheetViews>
  <sheetFormatPr baseColWidth="8" defaultRowHeight="15"/>
  <cols>
    <col width="2" customWidth="1" min="1" max="1"/>
    <col width="5" customWidth="1" min="2" max="2"/>
    <col width="34" customWidth="1" min="3" max="3"/>
    <col width="11" customWidth="1" min="4" max="4"/>
    <col width="14" customWidth="1" min="5" max="5"/>
    <col width="14" customWidth="1" min="6" max="6"/>
    <col width="14" customWidth="1" min="7" max="7"/>
    <col width="14" customWidth="1" min="8" max="8"/>
    <col width="14" customWidth="1" min="9" max="9"/>
    <col width="13" customWidth="1" min="10" max="10"/>
    <col width="12" customWidth="1" min="11" max="11"/>
    <col width="16" customWidth="1" min="12" max="12"/>
  </cols>
  <sheetData>
    <row r="1" ht="26" customHeight="1">
      <c r="B1" s="18" t="inlineStr">
        <is>
          <t>Inputs: lines and overheads</t>
        </is>
      </c>
    </row>
    <row r="2">
      <c r="B2" s="19" t="inlineStr">
        <is>
          <t>Axcell Financial Consulting · Product / Service Line Profitability</t>
        </is>
      </c>
    </row>
    <row r="3">
      <c r="B3" s="16" t="str">
        <f>"Amounts in "&amp;'Start here'!$C$21&amp;" for "&amp;'Start here'!$C$22&amp;". Enter costs as positive numbers."</f>
        <v>Amounts in Your currency for Example: FY 2026. Enter costs as positive numbers.</v>
      </c>
    </row>
    <row r="5">
      <c r="B5" s="4" t="inlineStr">
        <is>
          <t>A. PRODUCT / SERVICE LINES (up to 10)</t>
        </is>
      </c>
      <c r="C5" s="5" t="n"/>
      <c r="D5" s="5" t="n"/>
      <c r="E5" s="5" t="n"/>
      <c r="F5" s="5" t="n"/>
      <c r="G5" s="5" t="n"/>
      <c r="H5" s="5" t="n"/>
      <c r="I5" s="5" t="n"/>
      <c r="J5" s="5" t="n"/>
      <c r="K5" s="5" t="n"/>
      <c r="L5" s="5" t="n"/>
    </row>
    <row r="6" ht="58" customHeight="1">
      <c r="B6" s="20" t="inlineStr">
        <is>
          <t>#</t>
        </is>
      </c>
      <c r="C6" s="21" t="inlineStr">
        <is>
          <t>Line name</t>
        </is>
      </c>
      <c r="D6" s="20" t="inlineStr">
        <is>
          <t>Type</t>
        </is>
      </c>
      <c r="E6" s="20" t="inlineStr">
        <is>
          <t>Revenue</t>
        </is>
      </c>
      <c r="F6" s="20" t="inlineStr">
        <is>
          <t>Direct materials / purchases</t>
        </is>
      </c>
      <c r="G6" s="20" t="inlineStr">
        <is>
          <t>Direct labour</t>
        </is>
      </c>
      <c r="H6" s="20" t="inlineStr">
        <is>
          <t>Other direct costs</t>
        </is>
      </c>
      <c r="I6" s="20" t="inlineStr">
        <is>
          <t>Total direct costs</t>
        </is>
      </c>
      <c r="J6" s="20" t="inlineStr">
        <is>
          <t>Direct labour hours</t>
        </is>
      </c>
      <c r="K6" s="20" t="inlineStr">
        <is>
          <t>Custom overhead share %</t>
        </is>
      </c>
      <c r="L6" s="20" t="inlineStr">
        <is>
          <t>Overhead avoidable if dropped (optional)</t>
        </is>
      </c>
    </row>
    <row r="7">
      <c r="B7" s="22" t="n">
        <v>1</v>
      </c>
      <c r="C7" s="45" t="inlineStr">
        <is>
          <t>Example: Office furniture sales</t>
        </is>
      </c>
      <c r="D7" s="45" t="inlineStr">
        <is>
          <t>Product</t>
        </is>
      </c>
      <c r="E7" s="46" t="n">
        <v>2400000</v>
      </c>
      <c r="F7" s="46" t="n">
        <v>1500000</v>
      </c>
      <c r="G7" s="46" t="n">
        <v>120000</v>
      </c>
      <c r="H7" s="46" t="n">
        <v>90000</v>
      </c>
      <c r="I7" s="23">
        <f>SUM(F7:H7)</f>
        <v>1710000</v>
      </c>
      <c r="J7" s="46" t="n">
        <v>4000</v>
      </c>
      <c r="K7" s="47" t="n">
        <v>0.4</v>
      </c>
      <c r="L7" s="46" t="n">
        <v>0</v>
      </c>
    </row>
    <row r="8">
      <c r="B8" s="22" t="n">
        <v>2</v>
      </c>
      <c r="C8" s="45" t="inlineStr">
        <is>
          <t>Example: Installation services</t>
        </is>
      </c>
      <c r="D8" s="45" t="inlineStr">
        <is>
          <t>Service</t>
        </is>
      </c>
      <c r="E8" s="46" t="n">
        <v>600000</v>
      </c>
      <c r="F8" s="46" t="n">
        <v>40000</v>
      </c>
      <c r="G8" s="46" t="n">
        <v>330000</v>
      </c>
      <c r="H8" s="46" t="n">
        <v>30000</v>
      </c>
      <c r="I8" s="23">
        <f>SUM(F8:H8)</f>
        <v>400000</v>
      </c>
      <c r="J8" s="46" t="n">
        <v>11000</v>
      </c>
      <c r="K8" s="47" t="n">
        <v>0.15</v>
      </c>
      <c r="L8" s="46" t="n">
        <v>0</v>
      </c>
    </row>
    <row r="9">
      <c r="B9" s="22" t="n">
        <v>3</v>
      </c>
      <c r="C9" s="45" t="inlineStr">
        <is>
          <t>Example: Maintenance contracts</t>
        </is>
      </c>
      <c r="D9" s="45" t="inlineStr">
        <is>
          <t>Service</t>
        </is>
      </c>
      <c r="E9" s="46" t="n">
        <v>900000</v>
      </c>
      <c r="F9" s="46" t="n">
        <v>90000</v>
      </c>
      <c r="G9" s="46" t="n">
        <v>360000</v>
      </c>
      <c r="H9" s="46" t="n">
        <v>40000</v>
      </c>
      <c r="I9" s="23">
        <f>SUM(F9:H9)</f>
        <v>490000</v>
      </c>
      <c r="J9" s="46" t="n">
        <v>12000</v>
      </c>
      <c r="K9" s="47" t="n">
        <v>0.2</v>
      </c>
      <c r="L9" s="46" t="n">
        <v>0</v>
      </c>
    </row>
    <row r="10">
      <c r="B10" s="22" t="n">
        <v>4</v>
      </c>
      <c r="C10" s="45" t="inlineStr">
        <is>
          <t>Example: Spare parts</t>
        </is>
      </c>
      <c r="D10" s="45" t="inlineStr">
        <is>
          <t>Product</t>
        </is>
      </c>
      <c r="E10" s="46" t="n">
        <v>350000</v>
      </c>
      <c r="F10" s="46" t="n">
        <v>230000</v>
      </c>
      <c r="G10" s="46" t="n">
        <v>10000</v>
      </c>
      <c r="H10" s="46" t="n">
        <v>15000</v>
      </c>
      <c r="I10" s="23">
        <f>SUM(F10:H10)</f>
        <v>255000</v>
      </c>
      <c r="J10" s="46" t="n">
        <v>300</v>
      </c>
      <c r="K10" s="47" t="n">
        <v>0.05</v>
      </c>
      <c r="L10" s="46" t="n">
        <v>0</v>
      </c>
    </row>
    <row r="11">
      <c r="B11" s="22" t="n">
        <v>5</v>
      </c>
      <c r="C11" s="45" t="inlineStr">
        <is>
          <t>Example: Design consultancy</t>
        </is>
      </c>
      <c r="D11" s="45" t="inlineStr">
        <is>
          <t>Service</t>
        </is>
      </c>
      <c r="E11" s="46" t="n">
        <v>250000</v>
      </c>
      <c r="F11" s="46" t="n">
        <v>0</v>
      </c>
      <c r="G11" s="46" t="n">
        <v>190000</v>
      </c>
      <c r="H11" s="46" t="n">
        <v>25000</v>
      </c>
      <c r="I11" s="23">
        <f>SUM(F11:H11)</f>
        <v>215000</v>
      </c>
      <c r="J11" s="46" t="n">
        <v>3500</v>
      </c>
      <c r="K11" s="47" t="n">
        <v>0.1</v>
      </c>
      <c r="L11" s="46" t="n">
        <v>0</v>
      </c>
    </row>
    <row r="12">
      <c r="B12" s="22" t="n">
        <v>6</v>
      </c>
      <c r="C12" s="45" t="inlineStr">
        <is>
          <t>Example: Equipment rental</t>
        </is>
      </c>
      <c r="D12" s="45" t="inlineStr">
        <is>
          <t>Service</t>
        </is>
      </c>
      <c r="E12" s="46" t="n">
        <v>180000</v>
      </c>
      <c r="F12" s="46" t="n">
        <v>20000</v>
      </c>
      <c r="G12" s="46" t="n">
        <v>30000</v>
      </c>
      <c r="H12" s="46" t="n">
        <v>150000</v>
      </c>
      <c r="I12" s="23">
        <f>SUM(F12:H12)</f>
        <v>200000</v>
      </c>
      <c r="J12" s="46" t="n">
        <v>1500</v>
      </c>
      <c r="K12" s="47" t="n">
        <v>0.1</v>
      </c>
      <c r="L12" s="46" t="n">
        <v>24000</v>
      </c>
    </row>
    <row r="13">
      <c r="B13" s="22" t="n">
        <v>7</v>
      </c>
      <c r="C13" s="45" t="n"/>
      <c r="D13" s="45" t="n"/>
      <c r="E13" s="46" t="n"/>
      <c r="F13" s="46" t="n"/>
      <c r="G13" s="46" t="n"/>
      <c r="H13" s="46" t="n"/>
      <c r="I13" s="23">
        <f>SUM(F13:H13)</f>
        <v>0</v>
      </c>
      <c r="J13" s="46" t="n"/>
      <c r="K13" s="47" t="n"/>
      <c r="L13" s="46" t="n"/>
    </row>
    <row r="14">
      <c r="B14" s="22" t="n">
        <v>8</v>
      </c>
      <c r="C14" s="45" t="n"/>
      <c r="D14" s="45" t="n"/>
      <c r="E14" s="46" t="n"/>
      <c r="F14" s="46" t="n"/>
      <c r="G14" s="46" t="n"/>
      <c r="H14" s="46" t="n"/>
      <c r="I14" s="23">
        <f>SUM(F14:H14)</f>
        <v>0</v>
      </c>
      <c r="J14" s="46" t="n"/>
      <c r="K14" s="47" t="n"/>
      <c r="L14" s="46" t="n"/>
    </row>
    <row r="15">
      <c r="B15" s="22" t="n">
        <v>9</v>
      </c>
      <c r="C15" s="45" t="n"/>
      <c r="D15" s="45" t="n"/>
      <c r="E15" s="46" t="n"/>
      <c r="F15" s="46" t="n"/>
      <c r="G15" s="46" t="n"/>
      <c r="H15" s="46" t="n"/>
      <c r="I15" s="23">
        <f>SUM(F15:H15)</f>
        <v>0</v>
      </c>
      <c r="J15" s="46" t="n"/>
      <c r="K15" s="47" t="n"/>
      <c r="L15" s="46" t="n"/>
    </row>
    <row r="16">
      <c r="B16" s="22" t="n">
        <v>10</v>
      </c>
      <c r="C16" s="45" t="n"/>
      <c r="D16" s="45" t="n"/>
      <c r="E16" s="46" t="n"/>
      <c r="F16" s="46" t="n"/>
      <c r="G16" s="46" t="n"/>
      <c r="H16" s="46" t="n"/>
      <c r="I16" s="23">
        <f>SUM(F16:H16)</f>
        <v>0</v>
      </c>
      <c r="J16" s="46" t="n"/>
      <c r="K16" s="47" t="n"/>
      <c r="L16" s="46" t="n"/>
    </row>
    <row r="17">
      <c r="B17" s="31" t="n"/>
      <c r="C17" s="32" t="inlineStr">
        <is>
          <t>Total</t>
        </is>
      </c>
      <c r="D17" s="31" t="n"/>
      <c r="E17" s="33">
        <f>SUM(E7:E16)</f>
        <v>4680000</v>
      </c>
      <c r="F17" s="33">
        <f>SUM(F7:F16)</f>
        <v>1880000</v>
      </c>
      <c r="G17" s="33">
        <f>SUM(G7:G16)</f>
        <v>1040000</v>
      </c>
      <c r="H17" s="33">
        <f>SUM(H7:H16)</f>
        <v>350000</v>
      </c>
      <c r="I17" s="33">
        <f>SUM(I7:I16)</f>
        <v>3270000</v>
      </c>
      <c r="J17" s="33">
        <f>SUM(J7:J16)</f>
        <v>32300</v>
      </c>
      <c r="K17" s="35">
        <f>SUM(K7:K16)</f>
        <v>1</v>
      </c>
      <c r="L17" s="33">
        <f>SUM(L7:L16)</f>
        <v>24000</v>
      </c>
    </row>
    <row r="18">
      <c r="C18" s="19" t="inlineStr">
        <is>
          <t>Check: custom shares total 100%</t>
        </is>
      </c>
      <c r="K18" s="36" t="str">
        <f>IF('Start here'!$C$23&lt;&gt;"Custom %","n/a",IF(ROUND(K17,4)=1,"OK","Not 100%"))</f>
        <v>n/a</v>
      </c>
    </row>
    <row r="19">
      <c r="C19" s="16" t="inlineStr">
        <is>
          <t>Only fill the custom % column if you choose 'Custom %' as the basis on Start here. Hours are only needed for the 'Direct labour hours' basis.</t>
        </is>
      </c>
    </row>
    <row r="21">
      <c r="B21" s="4" t="inlineStr">
        <is>
          <t>B. OVERHEADS (shared costs for the same period)</t>
        </is>
      </c>
      <c r="C21" s="5" t="n"/>
      <c r="D21" s="5" t="n"/>
      <c r="E21" s="5" t="n"/>
      <c r="F21" s="5" t="n"/>
      <c r="G21" s="5" t="n"/>
      <c r="H21" s="5" t="n"/>
      <c r="I21" s="5" t="n"/>
      <c r="J21" s="5" t="n"/>
      <c r="K21" s="5" t="n"/>
      <c r="L21" s="5" t="n"/>
    </row>
    <row r="22">
      <c r="B22" s="48" t="n"/>
      <c r="C22" s="49" t="inlineStr">
        <is>
          <t>Overhead item</t>
        </is>
      </c>
      <c r="D22" s="48" t="n"/>
      <c r="E22" s="50" t="inlineStr">
        <is>
          <t>Amount</t>
        </is>
      </c>
      <c r="F22" s="48" t="n"/>
      <c r="G22" s="48" t="n"/>
      <c r="H22" s="48" t="n"/>
      <c r="I22" s="48" t="n"/>
      <c r="J22" s="48" t="n"/>
      <c r="K22" s="48" t="n"/>
      <c r="L22" s="48" t="n"/>
    </row>
    <row r="23">
      <c r="B23" s="43" t="n"/>
      <c r="C23" s="45" t="inlineStr">
        <is>
          <t>Rent and premises</t>
        </is>
      </c>
      <c r="D23" s="43" t="n"/>
      <c r="E23" s="46" t="n">
        <v>240000</v>
      </c>
      <c r="F23" s="43" t="n"/>
      <c r="G23" s="43" t="n"/>
      <c r="H23" s="43" t="n"/>
      <c r="I23" s="43" t="n"/>
      <c r="J23" s="43" t="n"/>
      <c r="K23" s="43" t="n"/>
      <c r="L23" s="43" t="n"/>
    </row>
    <row r="24">
      <c r="B24" s="43" t="n"/>
      <c r="C24" s="45" t="inlineStr">
        <is>
          <t>Management and admin salaries</t>
        </is>
      </c>
      <c r="D24" s="43" t="n"/>
      <c r="E24" s="46" t="n">
        <v>300000</v>
      </c>
      <c r="F24" s="43" t="n"/>
      <c r="G24" s="43" t="n"/>
      <c r="H24" s="43" t="n"/>
      <c r="I24" s="43" t="n"/>
      <c r="J24" s="43" t="n"/>
      <c r="K24" s="43" t="n"/>
      <c r="L24" s="43" t="n"/>
    </row>
    <row r="25">
      <c r="B25" s="43" t="n"/>
      <c r="C25" s="45" t="inlineStr">
        <is>
          <t>Utilities, IT and phones</t>
        </is>
      </c>
      <c r="D25" s="43" t="n"/>
      <c r="E25" s="46" t="n">
        <v>60000</v>
      </c>
      <c r="F25" s="43" t="n"/>
      <c r="G25" s="43" t="n"/>
      <c r="H25" s="43" t="n"/>
      <c r="I25" s="43" t="n"/>
      <c r="J25" s="43" t="n"/>
      <c r="K25" s="43" t="n"/>
      <c r="L25" s="43" t="n"/>
    </row>
    <row r="26">
      <c r="B26" s="43" t="n"/>
      <c r="C26" s="45" t="inlineStr">
        <is>
          <t>Company-wide marketing</t>
        </is>
      </c>
      <c r="D26" s="43" t="n"/>
      <c r="E26" s="46" t="n">
        <v>70000</v>
      </c>
      <c r="F26" s="43" t="n"/>
      <c r="G26" s="43" t="n"/>
      <c r="H26" s="43" t="n"/>
      <c r="I26" s="43" t="n"/>
      <c r="J26" s="43" t="n"/>
      <c r="K26" s="43" t="n"/>
      <c r="L26" s="43" t="n"/>
    </row>
    <row r="27">
      <c r="B27" s="43" t="n"/>
      <c r="C27" s="45" t="inlineStr">
        <is>
          <t>Depreciation (office, vehicles)</t>
        </is>
      </c>
      <c r="D27" s="43" t="n"/>
      <c r="E27" s="46" t="n">
        <v>40000</v>
      </c>
      <c r="F27" s="43" t="n"/>
      <c r="G27" s="43" t="n"/>
      <c r="H27" s="43" t="n"/>
      <c r="I27" s="43" t="n"/>
      <c r="J27" s="43" t="n"/>
      <c r="K27" s="43" t="n"/>
      <c r="L27" s="43" t="n"/>
    </row>
    <row r="28">
      <c r="B28" s="43" t="n"/>
      <c r="C28" s="45" t="inlineStr">
        <is>
          <t>Other overheads</t>
        </is>
      </c>
      <c r="D28" s="43" t="n"/>
      <c r="E28" s="46" t="n">
        <v>40000</v>
      </c>
      <c r="F28" s="43" t="n"/>
      <c r="G28" s="43" t="n"/>
      <c r="H28" s="43" t="n"/>
      <c r="I28" s="43" t="n"/>
      <c r="J28" s="43" t="n"/>
      <c r="K28" s="43" t="n"/>
      <c r="L28" s="43" t="n"/>
    </row>
    <row r="29">
      <c r="B29" s="43" t="n"/>
      <c r="C29" s="45" t="n"/>
      <c r="D29" s="43" t="n"/>
      <c r="E29" s="46" t="n"/>
      <c r="F29" s="43" t="n"/>
      <c r="G29" s="43" t="n"/>
      <c r="H29" s="43" t="n"/>
      <c r="I29" s="43" t="n"/>
      <c r="J29" s="43" t="n"/>
      <c r="K29" s="43" t="n"/>
      <c r="L29" s="43" t="n"/>
    </row>
    <row r="30">
      <c r="B30" s="43" t="n"/>
      <c r="C30" s="45" t="n"/>
      <c r="D30" s="43" t="n"/>
      <c r="E30" s="46" t="n"/>
      <c r="F30" s="43" t="n"/>
      <c r="G30" s="43" t="n"/>
      <c r="H30" s="43" t="n"/>
      <c r="I30" s="43" t="n"/>
      <c r="J30" s="43" t="n"/>
      <c r="K30" s="43" t="n"/>
      <c r="L30" s="43" t="n"/>
    </row>
    <row r="31">
      <c r="B31" s="31" t="n"/>
      <c r="C31" s="32" t="inlineStr">
        <is>
          <t>Total overheads</t>
        </is>
      </c>
      <c r="D31" s="31" t="n"/>
      <c r="E31" s="33">
        <f>SUM(E23:E30)</f>
        <v>750000</v>
      </c>
      <c r="F31" s="31" t="n"/>
      <c r="G31" s="31" t="n"/>
      <c r="H31" s="31" t="n"/>
      <c r="I31" s="31" t="n"/>
      <c r="J31" s="31" t="n"/>
      <c r="K31" s="31" t="n"/>
      <c r="L31" s="31" t="n"/>
    </row>
    <row r="32">
      <c r="C32" s="16" t="inlineStr">
        <is>
          <t>Do not include direct costs here (they are already in section A), or interest and tax.</t>
        </is>
      </c>
    </row>
    <row r="34">
      <c r="B34" s="17" t="inlineStr">
        <is>
          <t>axcellservice.com · Free template · Book a free 30-minute consultation: axcellservice.com/contact</t>
        </is>
      </c>
    </row>
  </sheetData>
  <mergeCells count="2">
    <mergeCell ref="C32:L32"/>
    <mergeCell ref="C19:L19"/>
  </mergeCells>
  <conditionalFormatting sqref="K18">
    <cfRule type="cellIs" priority="1" operator="equal" dxfId="0">
      <formula>"Not 100%"</formula>
    </cfRule>
  </conditionalFormatting>
  <dataValidations count="3">
    <dataValidation sqref="D7 D8 D9 D10 D11 D12 D13 D14 D15 D16" showDropDown="0" showInputMessage="0" showErrorMessage="1" allowBlank="0" error="Choose Product, Service, Client group or Other." type="list" errorStyle="warning">
      <formula1>"Product,Service,Client group,Other"</formula1>
    </dataValidation>
    <dataValidation sqref="E7 E8 E9 E10 E11 E12 E13 E14 E15 E16 E23 E24 E25 E26 E27 E28 E29 E30 F7 F8 F9 F10 F11 F12 F13 F14 F15 F16 G7 G8 G9 G10 G11 G12 G13 G14 G15 G16 H7 H8 H9 H10 H11 H12 H13 H14 H15 H16 J7 J8 J9 J10 J11 J12 J13 J14 J15 J16 L7 L8 L9 L10 L11 L12 L13 L14 L15 L16" showDropDown="0" showInputMessage="0" showErrorMessage="1" allowBlank="0" errorTitle="Positive numbers" error="Enter amounts as positive numbers." type="decimal" errorStyle="warning" operator="greaterThanOrEqual">
      <formula1>0</formula1>
    </dataValidation>
    <dataValidation sqref="K7 K8 K9 K10 K11 K12 K13 K14 K15 K16" showDropDown="0" showInputMessage="0" showErrorMessage="1" allowBlank="0" error="Enter a percentage between 0% and 100%." type="decimal" operator="between">
      <formula1>0</formula1>
      <formula2>1</formula2>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Axcell Financial Consulting</dc:creator>
  <dc:title xmlns:dc="http://purl.org/dc/elements/1.1/">Product / Service Line Profitability</dc:title>
  <dcterms:created xmlns:dcterms="http://purl.org/dc/terms/" xmlns:xsi="http://www.w3.org/2001/XMLSchema-instance" xsi:type="dcterms:W3CDTF">2026-11-05T09:11:09Z</dcterms:created>
  <dcterms:modified xmlns:dcterms="http://purl.org/dc/terms/" xmlns:xsi="http://www.w3.org/2001/XMLSchema-instance" xsi:type="dcterms:W3CDTF">2026-11-05T09:11:09Z</dcterms:modified>
</cp:coreProperties>
</file>