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Portfolio" sheetId="2" state="visible" r:id="rId2"/>
    <sheet xmlns:r="http://schemas.openxmlformats.org/officeDocument/2006/relationships" name="Project detail" sheetId="3" state="visible" r:id="rId3"/>
    <sheet xmlns:r="http://schemas.openxmlformats.org/officeDocument/2006/relationships" name="Projects" sheetId="4" state="visible" r:id="rId4"/>
    <sheet xmlns:r="http://schemas.openxmlformats.org/officeDocument/2006/relationships" name="Labour" sheetId="5" state="visible" r:id="rId5"/>
    <sheet xmlns:r="http://schemas.openxmlformats.org/officeDocument/2006/relationships" name="Other costs" sheetId="6" state="visible" r:id="rId6"/>
  </sheets>
  <definedNames>
    <definedName name="_xlnm.Print_Area" localSheetId="1">'Portfolio'!$A$1:$X$46</definedName>
    <definedName name="_xlnm.Print_Area" localSheetId="2">'Project detail'!$A$1:$J$34</definedName>
    <definedName name="_xlnm.Print_Titles" localSheetId="3">'Projects'!$6:$6</definedName>
    <definedName name="_xlnm.Print_Area" localSheetId="3">'Projects'!$A$1:$S$21</definedName>
    <definedName name="_xlnm.Print_Titles" localSheetId="4">'Labour'!$6:$6</definedName>
    <definedName name="_xlnm.Print_Area" localSheetId="4">'Labour'!$A$1:$N$258</definedName>
    <definedName name="_xlnm.Print_Titles" localSheetId="5">'Other costs'!$6:$6</definedName>
    <definedName name="_xlnm.Print_Area" localSheetId="5">'Other costs'!$A$1:$G$308</definedName>
  </definedNames>
  <calcPr calcId="124519" fullCalcOnLoad="1"/>
</workbook>
</file>

<file path=xl/styles.xml><?xml version="1.0" encoding="utf-8"?>
<styleSheet xmlns="http://schemas.openxmlformats.org/spreadsheetml/2006/main">
  <numFmts count="6">
    <numFmt numFmtId="164" formatCode="yyyy-mm-dd"/>
    <numFmt numFmtId="165" formatCode="dd mmm yyyy"/>
    <numFmt numFmtId="166" formatCode="0.0%;(0.0%);&quot;-&quot;"/>
    <numFmt numFmtId="167" formatCode="#,##0;(#,##0);&quot;-&quot;"/>
    <numFmt numFmtId="168" formatCode="#,##0.0"/>
    <numFmt numFmtId="169" formatCode="0.00;(0.00);&quot;-&quot;"/>
  </numFmts>
  <fonts count="15">
    <font>
      <name val="Calibri"/>
      <family val="2"/>
      <color theme="1"/>
      <sz val="11"/>
      <scheme val="minor"/>
    </font>
    <font>
      <name val="Arial"/>
      <b val="1"/>
      <color rgb="00CC1923"/>
      <sz val="18"/>
    </font>
    <font>
      <name val="Arial"/>
      <b val="1"/>
      <color rgb="00111111"/>
      <sz val="11"/>
    </font>
    <font>
      <name val="Arial"/>
      <i val="1"/>
      <color rgb="00666666"/>
      <sz val="10"/>
    </font>
    <font>
      <name val="Arial"/>
      <b val="1"/>
      <color rgb="00FFFFFF"/>
    </font>
    <font>
      <name val="Arial"/>
      <b val="1"/>
    </font>
    <font>
      <name val="Arial"/>
    </font>
    <font>
      <name val="Arial"/>
      <color rgb="000000FF"/>
    </font>
    <font>
      <name val="Arial"/>
      <b val="1"/>
      <color rgb="00CC1923"/>
    </font>
    <font>
      <name val="Arial"/>
      <color rgb="00666666"/>
      <sz val="9"/>
    </font>
    <font>
      <name val="Arial"/>
      <i val="1"/>
      <color rgb="00666666"/>
      <sz val="9"/>
    </font>
    <font>
      <name val="Arial"/>
      <b val="1"/>
      <color rgb="00CC1923"/>
      <sz val="9"/>
    </font>
    <font>
      <name val="Arial"/>
      <b val="1"/>
      <color rgb="00CC1923"/>
      <sz val="16"/>
    </font>
    <font>
      <name val="Arial"/>
      <b val="1"/>
      <color rgb="00CC1923"/>
      <sz val="12"/>
    </font>
    <font>
      <name val="Arial"/>
      <i val="1"/>
    </font>
  </fonts>
  <fills count="5">
    <fill>
      <patternFill/>
    </fill>
    <fill>
      <patternFill patternType="gray125"/>
    </fill>
    <fill>
      <patternFill patternType="solid">
        <fgColor rgb="00111111"/>
      </patternFill>
    </fill>
    <fill>
      <patternFill patternType="solid">
        <fgColor rgb="00FFFF99"/>
      </patternFill>
    </fill>
    <fill>
      <patternFill patternType="solid">
        <fgColor rgb="00F0EEEA"/>
      </patternFill>
    </fill>
  </fills>
  <borders count="3">
    <border>
      <left/>
      <right/>
      <top/>
      <bottom/>
      <diagonal/>
    </border>
    <border>
      <bottom style="thin">
        <color rgb="00BFBFBF"/>
      </bottom>
    </border>
    <border>
      <top style="thin">
        <color rgb="00111111"/>
      </top>
      <bottom style="thin">
        <color rgb="00BFBFBF"/>
      </bottom>
    </border>
  </borders>
  <cellStyleXfs count="1">
    <xf numFmtId="0" fontId="0" fillId="0" borderId="0"/>
  </cellStyleXfs>
  <cellXfs count="68">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pivotButton="0" quotePrefix="0" xfId="0"/>
    <xf numFmtId="0" fontId="0" fillId="2" borderId="0" pivotButton="0" quotePrefix="0" xfId="0"/>
    <xf numFmtId="0" fontId="5" fillId="0" borderId="0" applyAlignment="1" pivotButton="0" quotePrefix="0" xfId="0">
      <alignment vertical="top"/>
    </xf>
    <xf numFmtId="0" fontId="6" fillId="0" borderId="0" applyAlignment="1" pivotButton="0" quotePrefix="0" xfId="0">
      <alignment vertical="top" wrapText="1"/>
    </xf>
    <xf numFmtId="0" fontId="7" fillId="3" borderId="0" applyAlignment="1" pivotButton="0" quotePrefix="0" xfId="0">
      <alignment horizontal="center"/>
    </xf>
    <xf numFmtId="0" fontId="6" fillId="0" borderId="0" pivotButton="0" quotePrefix="0" xfId="0"/>
    <xf numFmtId="0" fontId="6" fillId="0" borderId="0" applyAlignment="1" pivotButton="0" quotePrefix="0" xfId="0">
      <alignment horizontal="center"/>
    </xf>
    <xf numFmtId="0" fontId="5" fillId="0" borderId="0" applyAlignment="1" pivotButton="0" quotePrefix="0" xfId="0">
      <alignment horizontal="center"/>
    </xf>
    <xf numFmtId="0" fontId="8" fillId="0" borderId="0" applyAlignment="1" pivotButton="0" quotePrefix="0" xfId="0">
      <alignment horizontal="center"/>
    </xf>
    <xf numFmtId="0" fontId="6" fillId="0" borderId="1" applyAlignment="1" pivotButton="0" quotePrefix="0" xfId="0">
      <alignment vertical="top"/>
    </xf>
    <xf numFmtId="0" fontId="7" fillId="3" borderId="1" applyAlignment="1" pivotButton="0" quotePrefix="0" xfId="0">
      <alignment horizontal="left" vertical="top"/>
    </xf>
    <xf numFmtId="0" fontId="9" fillId="0" borderId="1" applyAlignment="1" pivotButton="0" quotePrefix="0" xfId="0">
      <alignment vertical="top" wrapText="1"/>
    </xf>
    <xf numFmtId="165" fontId="7" fillId="3" borderId="1" applyAlignment="1" pivotButton="0" quotePrefix="0" xfId="0">
      <alignment horizontal="left" vertical="top"/>
    </xf>
    <xf numFmtId="166" fontId="7" fillId="3" borderId="1" applyAlignment="1" pivotButton="0" quotePrefix="0" xfId="0">
      <alignment horizontal="left" vertical="top"/>
    </xf>
    <xf numFmtId="0" fontId="10" fillId="0" borderId="0" pivotButton="0" quotePrefix="0" xfId="0"/>
    <xf numFmtId="0" fontId="11" fillId="0" borderId="0" pivotButton="0" quotePrefix="0" xfId="0"/>
    <xf numFmtId="0" fontId="12" fillId="0" borderId="0" pivotButton="0" quotePrefix="0" xfId="0"/>
    <xf numFmtId="0" fontId="9" fillId="0" borderId="0" pivotButton="0" quotePrefix="0" xfId="0"/>
    <xf numFmtId="0" fontId="5" fillId="0" borderId="2" applyAlignment="1" pivotButton="0" quotePrefix="0" xfId="0">
      <alignment horizontal="center" vertical="center" wrapText="1"/>
    </xf>
    <xf numFmtId="167" fontId="9" fillId="0" borderId="1" pivotButton="0" quotePrefix="0" xfId="0"/>
    <xf numFmtId="167" fontId="6" fillId="0" borderId="1" pivotButton="0" quotePrefix="0" xfId="0"/>
    <xf numFmtId="166" fontId="6" fillId="0" borderId="1" pivotButton="0" quotePrefix="0" xfId="0"/>
    <xf numFmtId="9" fontId="6" fillId="0" borderId="1" pivotButton="0" quotePrefix="0" xfId="0"/>
    <xf numFmtId="169" fontId="6" fillId="0" borderId="1" pivotButton="0" quotePrefix="0" xfId="0"/>
    <xf numFmtId="167" fontId="5" fillId="0" borderId="1" pivotButton="0" quotePrefix="0" xfId="0"/>
    <xf numFmtId="0" fontId="0" fillId="4" borderId="2" pivotButton="0" quotePrefix="0" xfId="0"/>
    <xf numFmtId="0" fontId="5" fillId="4" borderId="2" pivotButton="0" quotePrefix="0" xfId="0"/>
    <xf numFmtId="167" fontId="5" fillId="4" borderId="2" pivotButton="0" quotePrefix="0" xfId="0"/>
    <xf numFmtId="166" fontId="5" fillId="4" borderId="2" pivotButton="0" quotePrefix="0" xfId="0"/>
    <xf numFmtId="9" fontId="5" fillId="4" borderId="2" pivotButton="0" quotePrefix="0" xfId="0"/>
    <xf numFmtId="169" fontId="5" fillId="4" borderId="2" pivotButton="0" quotePrefix="0" xfId="0"/>
    <xf numFmtId="167" fontId="9" fillId="4" borderId="2" pivotButton="0" quotePrefix="0" xfId="0"/>
    <xf numFmtId="0" fontId="9" fillId="0" borderId="1" pivotButton="0" quotePrefix="0" xfId="0"/>
    <xf numFmtId="0" fontId="6" fillId="0" borderId="1" pivotButton="0" quotePrefix="0" xfId="0"/>
    <xf numFmtId="9" fontId="5" fillId="0" borderId="1" pivotButton="0" quotePrefix="0" xfId="0"/>
    <xf numFmtId="0" fontId="0" fillId="0" borderId="1" pivotButton="0" quotePrefix="0" xfId="0"/>
    <xf numFmtId="1" fontId="5" fillId="0" borderId="1" applyAlignment="1" pivotButton="0" quotePrefix="0" xfId="0">
      <alignment horizontal="center"/>
    </xf>
    <xf numFmtId="0" fontId="5" fillId="0" borderId="0" pivotButton="0" quotePrefix="0" xfId="0"/>
    <xf numFmtId="0" fontId="13" fillId="0" borderId="0" pivotButton="0" quotePrefix="0" xfId="0"/>
    <xf numFmtId="0" fontId="5" fillId="0" borderId="0" applyAlignment="1" pivotButton="0" quotePrefix="0" xfId="0">
      <alignment horizontal="left"/>
    </xf>
    <xf numFmtId="165" fontId="5" fillId="0" borderId="0" applyAlignment="1" pivotButton="0" quotePrefix="0" xfId="0">
      <alignment horizontal="left"/>
    </xf>
    <xf numFmtId="9" fontId="5" fillId="0" borderId="0" applyAlignment="1" pivotButton="0" quotePrefix="0" xfId="0">
      <alignment horizontal="left"/>
    </xf>
    <xf numFmtId="167" fontId="5" fillId="0" borderId="0" applyAlignment="1" pivotButton="0" quotePrefix="0" xfId="0">
      <alignment horizontal="left"/>
    </xf>
    <xf numFmtId="0" fontId="5" fillId="0" borderId="2" applyAlignment="1" pivotButton="0" quotePrefix="0" xfId="0">
      <alignment horizontal="left" vertical="center" wrapText="1"/>
    </xf>
    <xf numFmtId="0" fontId="9" fillId="0" borderId="0" applyAlignment="1" pivotButton="0" quotePrefix="0" xfId="0">
      <alignment horizontal="right"/>
    </xf>
    <xf numFmtId="0" fontId="5" fillId="0" borderId="2" applyAlignment="1" pivotButton="0" quotePrefix="0" xfId="0">
      <alignment horizontal="left" wrapText="1"/>
    </xf>
    <xf numFmtId="0" fontId="5" fillId="0" borderId="2" applyAlignment="1" pivotButton="0" quotePrefix="0" xfId="0">
      <alignment horizontal="center" wrapText="1"/>
    </xf>
    <xf numFmtId="0" fontId="9" fillId="0" borderId="0" applyAlignment="1" pivotButton="0" quotePrefix="0" xfId="0">
      <alignment vertical="top" wrapText="1"/>
    </xf>
    <xf numFmtId="166" fontId="14" fillId="0" borderId="1" pivotButton="0" quotePrefix="0" xfId="0"/>
    <xf numFmtId="0" fontId="4" fillId="2" borderId="0" applyAlignment="1" pivotButton="0" quotePrefix="0" xfId="0">
      <alignment horizontal="center" vertical="center" wrapText="1"/>
    </xf>
    <xf numFmtId="0" fontId="7" fillId="3" borderId="1" pivotButton="0" quotePrefix="0" xfId="0"/>
    <xf numFmtId="165" fontId="7" fillId="3" borderId="1" pivotButton="0" quotePrefix="0" xfId="0"/>
    <xf numFmtId="167" fontId="7" fillId="3" borderId="1" pivotButton="0" quotePrefix="0" xfId="0"/>
    <xf numFmtId="9" fontId="7" fillId="3" borderId="1" pivotButton="0" quotePrefix="0" xfId="0"/>
    <xf numFmtId="3" fontId="5" fillId="0" borderId="0" pivotButton="0" quotePrefix="0" xfId="0"/>
    <xf numFmtId="167" fontId="5" fillId="0" borderId="0" pivotButton="0" quotePrefix="0" xfId="0"/>
    <xf numFmtId="165" fontId="7" fillId="3" borderId="0" pivotButton="0" quotePrefix="0" xfId="0"/>
    <xf numFmtId="0" fontId="7" fillId="3" borderId="0" pivotButton="0" quotePrefix="0" xfId="0"/>
    <xf numFmtId="168" fontId="7" fillId="3" borderId="0" pivotButton="0" quotePrefix="0" xfId="0"/>
    <xf numFmtId="4" fontId="7" fillId="3" borderId="0" pivotButton="0" quotePrefix="0" xfId="0"/>
    <xf numFmtId="4" fontId="6" fillId="0" borderId="0" pivotButton="0" quotePrefix="0" xfId="0"/>
    <xf numFmtId="167" fontId="6" fillId="0" borderId="0" pivotButton="0" quotePrefix="0" xfId="0"/>
    <xf numFmtId="4" fontId="5" fillId="0" borderId="1" pivotButton="0" quotePrefix="0" xfId="0"/>
    <xf numFmtId="167" fontId="7" fillId="3" borderId="0" pivotButton="0" quotePrefix="0" xfId="0"/>
  </cellXfs>
  <cellStyles count="1">
    <cellStyle name="Normal" xfId="0" builtinId="0" hidden="0"/>
  </cellStyles>
  <dxfs count="5">
    <dxf>
      <font>
        <name val="Arial"/>
        <b val="1"/>
        <color rgb="00CC1923"/>
      </font>
    </dxf>
    <dxf>
      <font>
        <name val="Arial"/>
        <b val="1"/>
        <color rgb="009C5700"/>
      </font>
    </dxf>
    <dxf>
      <font>
        <name val="Arial"/>
        <b val="1"/>
        <color rgb="001E7B34"/>
      </font>
    </dxf>
    <dxf>
      <font>
        <name val="Arial"/>
        <b val="1"/>
        <color rgb="00FFFFFF"/>
      </font>
      <fill>
        <patternFill patternType="solid">
          <fgColor rgb="00CC1923"/>
        </patternFill>
      </fill>
    </dxf>
    <dxf>
      <font>
        <name val="Arial"/>
        <b val="1"/>
        <color rgb="00CC1923"/>
      </font>
      <fill>
        <patternFill patternType="solid">
          <f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0</row>
      <rowOff>0</rowOff>
    </from>
    <ext cx="952500" cy="4191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B1:D35"/>
  <sheetViews>
    <sheetView showGridLines="0" workbookViewId="0">
      <selection activeCell="A1" sqref="A1"/>
    </sheetView>
  </sheetViews>
  <sheetFormatPr baseColWidth="8" defaultRowHeight="15"/>
  <cols>
    <col width="2" customWidth="1" min="1" max="1"/>
    <col width="34" customWidth="1" min="2" max="2"/>
    <col width="22" customWidth="1" min="3" max="3"/>
    <col width="62" customWidth="1" min="4" max="4"/>
    <col width="2" customWidth="1" min="5" max="5"/>
  </cols>
  <sheetData>
    <row r="1" ht="28" customHeight="1">
      <c r="B1" s="1" t="inlineStr">
        <is>
          <t>Project Costing &amp; Profitability</t>
        </is>
      </c>
    </row>
    <row r="2">
      <c r="B2" s="2" t="inlineStr">
        <is>
          <t>Axcell Financial Consulting</t>
        </is>
      </c>
    </row>
    <row r="3">
      <c r="B3" s="3" t="inlineStr">
        <is>
          <t>Budget vs actual, % complete, forecast at completion and gross vs net profit</t>
        </is>
      </c>
    </row>
    <row r="5">
      <c r="B5" s="4" t="inlineStr">
        <is>
          <t>How to use it (about 10 minutes)</t>
        </is>
      </c>
      <c r="C5" s="5" t="n"/>
      <c r="D5" s="5" t="n"/>
    </row>
    <row r="6" ht="30" customHeight="1">
      <c r="B6" s="6" t="inlineStr">
        <is>
          <t>Step 1</t>
        </is>
      </c>
      <c r="C6" s="7" t="inlineStr">
        <is>
          <t>Fill 'Your settings' below: company name, currency, the report date (costs after this date are ignored), your overhead rate and the forecast method.</t>
        </is>
      </c>
    </row>
    <row r="7" ht="30" customHeight="1">
      <c r="B7" s="6" t="inlineStr">
        <is>
          <t>Step 2</t>
        </is>
      </c>
      <c r="C7" s="7" t="inlineStr">
        <is>
          <t>On 'Projects', enter each project once: contract value, approved variations, budget by cost category and dates. Each month, update % complete and invoiced to date.</t>
        </is>
      </c>
    </row>
    <row r="8" ht="30" customHeight="1">
      <c r="B8" s="6" t="inlineStr">
        <is>
          <t>Step 3</t>
        </is>
      </c>
      <c r="C8" s="7" t="inlineStr">
        <is>
          <t>Record labour on 'Labour' (date, project, role, hours). Set up the hourly cost of each role in the rate card on the right of that sheet.</t>
        </is>
      </c>
    </row>
    <row r="9" ht="30" customHeight="1">
      <c r="B9" s="6" t="inlineStr">
        <is>
          <t>Step 4</t>
        </is>
      </c>
      <c r="C9" s="7" t="inlineStr">
        <is>
          <t>Record materials, subcontractor and other direct costs on 'Other costs' (date, project, category, amount), e.g. from supplier invoices.</t>
        </is>
      </c>
    </row>
    <row r="10" ht="30" customHeight="1">
      <c r="B10" s="6" t="inlineStr">
        <is>
          <t>Step 5</t>
        </is>
      </c>
      <c r="C10" s="7" t="inlineStr">
        <is>
          <t>Read 'Portfolio' for all projects at once, then pick one project on 'Project detail' to see budget vs actual by category, the forecast and gross vs net profit.</t>
        </is>
      </c>
    </row>
    <row r="12">
      <c r="B12" s="4" t="inlineStr">
        <is>
          <t>Colour legend</t>
        </is>
      </c>
      <c r="C12" s="5" t="n"/>
      <c r="D12" s="5" t="n"/>
    </row>
    <row r="13">
      <c r="B13" s="8" t="inlineStr">
        <is>
          <t>1,250</t>
        </is>
      </c>
      <c r="C13" s="9" t="inlineStr">
        <is>
          <t>Input: blue text on light-yellow. Type your own numbers here.</t>
        </is>
      </c>
    </row>
    <row r="14">
      <c r="B14" s="10" t="inlineStr">
        <is>
          <t>1,250</t>
        </is>
      </c>
      <c r="C14" s="9" t="inlineStr">
        <is>
          <t>Formula: black text. Calculated for you, do not overwrite.</t>
        </is>
      </c>
    </row>
    <row r="15">
      <c r="B15" s="10" t="inlineStr">
        <is>
          <t>(1,250)</t>
        </is>
      </c>
      <c r="C15" s="9" t="inlineStr">
        <is>
          <t>Brackets mean a negative number (a loss, an outflow or a shortfall).</t>
        </is>
      </c>
    </row>
    <row r="16" ht="28" customHeight="1">
      <c r="B16" s="11" t="inlineStr">
        <is>
          <t>Earned value</t>
        </is>
      </c>
      <c r="C16" s="7" t="inlineStr">
        <is>
          <t>Budget × % complete: what the work done so far should have cost. Compare it with actual cost to see if you are over or under budget.</t>
        </is>
      </c>
    </row>
    <row r="17">
      <c r="B17" s="12" t="inlineStr">
        <is>
          <t>(12,500)</t>
        </is>
      </c>
      <c r="C17" s="7" t="inlineStr">
        <is>
          <t>Red / brackets on variance columns = over budget, or a forecast loss.</t>
        </is>
      </c>
    </row>
    <row r="19">
      <c r="B19" s="4" t="inlineStr">
        <is>
          <t>Your settings</t>
        </is>
      </c>
      <c r="C19" s="5" t="n"/>
      <c r="D19" s="5" t="n"/>
    </row>
    <row r="20">
      <c r="B20" s="13" t="inlineStr">
        <is>
          <t>Company name</t>
        </is>
      </c>
      <c r="C20" s="14" t="inlineStr">
        <is>
          <t>Example Contracting Co.</t>
        </is>
      </c>
      <c r="D20" s="15" t="inlineStr">
        <is>
          <t>Shown on the Portfolio and Project detail sheets.</t>
        </is>
      </c>
    </row>
    <row r="21" ht="26" customHeight="1">
      <c r="B21" s="13" t="inlineStr">
        <is>
          <t>Currency</t>
        </is>
      </c>
      <c r="C21" s="14" t="inlineStr">
        <is>
          <t>Your currency</t>
        </is>
      </c>
      <c r="D21" s="15" t="inlineStr">
        <is>
          <t>Type your currency code, e.g. SAR, AED, EGP, USD. Labels only; no conversion.</t>
        </is>
      </c>
    </row>
    <row r="22" ht="26" customHeight="1">
      <c r="B22" s="13" t="inlineStr">
        <is>
          <t>Report date</t>
        </is>
      </c>
      <c r="C22" s="16" t="n">
        <v>46326</v>
      </c>
      <c r="D22" s="15" t="inlineStr">
        <is>
          <t>Costs dated after this date are not counted. Usually the last day of the month you are reviewing.</t>
        </is>
      </c>
    </row>
    <row r="23" ht="26" customHeight="1">
      <c r="B23" s="13" t="inlineStr">
        <is>
          <t>Overhead rate (% of direct cost)</t>
        </is>
      </c>
      <c r="C23" s="17" t="n">
        <v>0.12</v>
      </c>
      <c r="D23" s="15" t="inlineStr">
        <is>
          <t>Your company overheads (office, management, admin) as a % of direct project cost. Example only: work out your own from last year's accounts.</t>
        </is>
      </c>
    </row>
    <row r="24" ht="26" customHeight="1">
      <c r="B24" s="13" t="inlineStr">
        <is>
          <t>Forecast method</t>
        </is>
      </c>
      <c r="C24" s="14" t="inlineStr">
        <is>
          <t>Current cost performance</t>
        </is>
      </c>
      <c r="D24" s="15" t="inlineStr">
        <is>
          <t>'Current cost performance': remaining work costs what it has cost so far (safer if you are over budget). 'Remaining work at budget': remaining work costs exactly the budget.</t>
        </is>
      </c>
    </row>
    <row r="25" ht="26" customHeight="1">
      <c r="B25" s="13" t="inlineStr">
        <is>
          <t>Margin fade alert (points)</t>
        </is>
      </c>
      <c r="C25" s="17" t="n">
        <v>0.02</v>
      </c>
      <c r="D25" s="15" t="inlineStr">
        <is>
          <t>Flag a project when the forecast gross margin is this much below the budget margin (2% = two percentage points).</t>
        </is>
      </c>
    </row>
    <row r="27">
      <c r="B27" s="4" t="inlineStr">
        <is>
          <t>Good to know</t>
        </is>
      </c>
      <c r="C27" s="5" t="n"/>
      <c r="D27" s="5" t="n"/>
    </row>
    <row r="28" ht="30" customHeight="1">
      <c r="B28" s="7" t="inlineStr">
        <is>
          <t>• Gross profit = contract value − direct project costs (labour, materials, subcontractors, other). Net profit = gross profit − overhead at your overhead rate. A project can make a gross profit and still lose money after overheads.</t>
        </is>
      </c>
    </row>
    <row r="29" ht="30" customHeight="1">
      <c r="B29" s="7" t="inlineStr">
        <is>
          <t>• % complete is your honest estimate of physical progress (work done ÷ total work), not the share of budget spent. Spending 60% of the budget at 40% complete is a warning, not progress.</t>
        </is>
      </c>
    </row>
    <row r="30" ht="30" customHeight="1">
      <c r="B30" s="7" t="inlineStr">
        <is>
          <t>• Estimate at completion (EAC) = actual cost to date + forecast cost to complete. If your project manager has a better estimate, type it in 'Your estimate to complete' on Projects: it overrides the formula.</t>
        </is>
      </c>
    </row>
    <row r="31" ht="30" customHeight="1">
      <c r="B31" s="7" t="inlineStr">
        <is>
          <t>• Hourly cost rate = monthly cost of the person (salary, allowances, benefits) ÷ productive hours per month. The rates in this file are examples, not market data.</t>
        </is>
      </c>
    </row>
    <row r="32" ht="30" customHeight="1">
      <c r="B32" s="7" t="inlineStr">
        <is>
          <t>• Use it after the go/no-go decision: Axcell's Big Contract Deal Sheet helps decide whether to take a contract; this tracker follows its delivery.</t>
        </is>
      </c>
    </row>
    <row r="34">
      <c r="B34" s="18" t="inlineStr">
        <is>
          <t>Illustrative tool for decision support, not financial, tax or legal advice. The example figures are made up for illustration.</t>
        </is>
      </c>
    </row>
    <row r="35">
      <c r="B35" s="19" t="inlineStr">
        <is>
          <t>axcellservice.com · Free template · Book a free 30-minute consultation: axcellservice.com/contact</t>
        </is>
      </c>
    </row>
  </sheetData>
  <mergeCells count="16">
    <mergeCell ref="B28:D28"/>
    <mergeCell ref="C6:D6"/>
    <mergeCell ref="C10:D10"/>
    <mergeCell ref="C7:D7"/>
    <mergeCell ref="C16:D16"/>
    <mergeCell ref="C15:D15"/>
    <mergeCell ref="B31:D31"/>
    <mergeCell ref="B32:D32"/>
    <mergeCell ref="C14:D14"/>
    <mergeCell ref="C13:D13"/>
    <mergeCell ref="B30:D30"/>
    <mergeCell ref="C9:D9"/>
    <mergeCell ref="B29:D29"/>
    <mergeCell ref="C17:D17"/>
    <mergeCell ref="C8:D8"/>
    <mergeCell ref="B34:D34"/>
  </mergeCells>
  <dataValidations count="4">
    <dataValidation sqref="C22" showDropDown="0" showInputMessage="0" showErrorMessage="1" allowBlank="0" error="Enter a date, e.g. 31/10/2026." type="date" operator="greaterThan">
      <formula1>36526</formula1>
    </dataValidation>
    <dataValidation sqref="C23 P7 P8 P9 P10 P11 P12 P13 P14 P15 P16" showDropDown="0" showInputMessage="0" showErrorMessage="1" allowBlank="0" error="Enter a percentage between 0% and 100%." type="decimal" operator="between">
      <formula1>0</formula1>
      <formula2>1</formula2>
    </dataValidation>
    <dataValidation sqref="C24" showDropDown="0" showInputMessage="0" showErrorMessage="1" allowBlank="0" error="Choose Current cost performance or Remaining work at budget." type="list">
      <formula1>"Current cost performance,Remaining work at budget"</formula1>
    </dataValidation>
    <dataValidation sqref="C25" showDropDown="0" showInputMessage="0" showErrorMessage="1" allowBlank="0" error="Enter a percentage, e.g. 2%." type="decimal" operator="between">
      <formula1>0</formula1>
      <formula2>0.5</formula2>
    </dataValidation>
  </dataValidations>
  <printOptions horizontalCentered="1"/>
  <pageMargins left="0.4" right="0.4" top="1" bottom="1" header="0.5" footer="0.5"/>
  <pageSetup orientation="portrait" paperSize="9" fitToHeight="0" fitToWidth="1"/>
  <headerFooter>
    <oddHeader/>
    <oddFooter>&amp;L&amp;8 Axcell Financial Consulting · axcellservice.com · Free template&amp;R&amp;8 Page &amp;P of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B1:X46"/>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2" customWidth="1" min="1" max="1"/>
    <col width="6" customWidth="1" min="2" max="2"/>
    <col width="36" customWidth="1" min="3" max="3"/>
    <col width="11" customWidth="1" min="4" max="4"/>
    <col width="13" customWidth="1" min="5" max="5"/>
    <col width="12" customWidth="1" min="6" max="6"/>
    <col width="10" customWidth="1" min="7" max="7"/>
    <col width="10" customWidth="1" min="8" max="8"/>
    <col width="12" customWidth="1" min="9" max="9"/>
    <col width="12" customWidth="1" min="10" max="10"/>
    <col width="12" customWidth="1" min="11" max="11"/>
    <col width="11" customWidth="1" min="12" max="12"/>
    <col width="12" customWidth="1" min="13" max="13"/>
    <col width="13" customWidth="1" min="14" max="14"/>
    <col width="12" customWidth="1" min="15" max="15"/>
    <col width="12" customWidth="1" min="16" max="16"/>
    <col width="10" customWidth="1" min="17" max="17"/>
    <col width="10" customWidth="1" min="18" max="18"/>
    <col width="11" customWidth="1" min="19" max="19"/>
    <col width="12" customWidth="1" min="20" max="20"/>
    <col width="10" customWidth="1" min="21" max="21"/>
    <col width="12" customWidth="1" min="22" max="22"/>
    <col width="9" customWidth="1" min="23" max="23"/>
    <col width="28" customWidth="1" min="24" max="24"/>
  </cols>
  <sheetData>
    <row r="1" ht="26" customHeight="1">
      <c r="B1" s="20" t="inlineStr">
        <is>
          <t>Portfolio: all projects at a glance</t>
        </is>
      </c>
    </row>
    <row r="2">
      <c r="B2" s="21" t="inlineStr">
        <is>
          <t>Axcell Financial Consulting · Project Costing &amp; Profitability</t>
        </is>
      </c>
    </row>
    <row r="3">
      <c r="B3" s="18" t="str">
        <f>IF('Start here'!$C$20="","",'Start here'!$C$20&amp;" · ")&amp;"Costs to "&amp;TEXT('Start here'!$C$22,"dd mmm yyyy")&amp;" · Amounts in "&amp;'Start here'!$C$21&amp;" · Overhead "&amp;TEXT('Start here'!$C$23,"0.0%")&amp;" of direct cost · Forecast: "&amp;'Start here'!$C$24</f>
        <v>Example Contracting Co. · Costs to 31 Oct 2026 · Amounts in Your currency · Overhead 12.0% of direct cost · Forecast: Current cost performance</v>
      </c>
    </row>
    <row r="5">
      <c r="B5" s="4" t="inlineStr">
        <is>
          <t>A. PROFITABILITY AND FORECAST BY PROJECT</t>
        </is>
      </c>
      <c r="C5" s="5" t="n"/>
      <c r="D5" s="5" t="n"/>
      <c r="E5" s="5" t="n"/>
      <c r="F5" s="5" t="n"/>
      <c r="G5" s="5" t="n"/>
      <c r="H5" s="5" t="n"/>
      <c r="I5" s="5" t="n"/>
      <c r="J5" s="5" t="n"/>
      <c r="K5" s="5" t="n"/>
      <c r="L5" s="5" t="n"/>
      <c r="M5" s="5" t="n"/>
      <c r="N5" s="5" t="n"/>
      <c r="O5" s="5" t="n"/>
      <c r="P5" s="5" t="n"/>
      <c r="Q5" s="5" t="n"/>
      <c r="R5" s="5" t="n"/>
      <c r="S5" s="5" t="n"/>
      <c r="T5" s="5" t="n"/>
      <c r="U5" s="5" t="n"/>
      <c r="V5" s="5" t="n"/>
      <c r="W5" s="5" t="n"/>
      <c r="X5" s="5" t="n"/>
    </row>
    <row r="6" ht="58" customHeight="1">
      <c r="B6" s="22" t="inlineStr">
        <is>
          <t>ID</t>
        </is>
      </c>
      <c r="C6" s="22" t="inlineStr">
        <is>
          <t>Project</t>
        </is>
      </c>
      <c r="D6" s="22" t="inlineStr">
        <is>
          <t>Status</t>
        </is>
      </c>
      <c r="E6" s="22" t="inlineStr">
        <is>
          <t>Contract value (incl. variations)</t>
        </is>
      </c>
      <c r="F6" s="22" t="inlineStr">
        <is>
          <t>Budget cost</t>
        </is>
      </c>
      <c r="G6" s="22" t="inlineStr">
        <is>
          <t>Budget gross margin %</t>
        </is>
      </c>
      <c r="H6" s="22" t="inlineStr">
        <is>
          <t>% complete</t>
        </is>
      </c>
      <c r="I6" s="22" t="inlineStr">
        <is>
          <t>Actual cost to date</t>
        </is>
      </c>
      <c r="J6" s="22" t="inlineStr">
        <is>
          <t>Earned value (budget × % complete)</t>
        </is>
      </c>
      <c r="K6" s="22" t="inlineStr">
        <is>
          <t>Cost variance (+ under / − over)</t>
        </is>
      </c>
      <c r="L6" s="22" t="inlineStr">
        <is>
          <t>Cost perform. (earned ÷ actual)</t>
        </is>
      </c>
      <c r="M6" s="22" t="inlineStr">
        <is>
          <t>Forecast cost to complete</t>
        </is>
      </c>
      <c r="N6" s="22" t="inlineStr">
        <is>
          <t>Estimate at completion (EAC)</t>
        </is>
      </c>
      <c r="O6" s="22" t="inlineStr">
        <is>
          <t>Forecast vs budget (+ under / − over)</t>
        </is>
      </c>
      <c r="P6" s="22" t="inlineStr">
        <is>
          <t>Forecast gross profit</t>
        </is>
      </c>
      <c r="Q6" s="22" t="inlineStr">
        <is>
          <t>Forecast gross margin %</t>
        </is>
      </c>
      <c r="R6" s="22" t="inlineStr">
        <is>
          <t>Margin fade (points)</t>
        </is>
      </c>
      <c r="S6" s="22" t="inlineStr">
        <is>
          <t>Overhead</t>
        </is>
      </c>
      <c r="T6" s="22" t="inlineStr">
        <is>
          <t>Forecast net profit</t>
        </is>
      </c>
      <c r="U6" s="22" t="inlineStr">
        <is>
          <t>Forecast net margin %</t>
        </is>
      </c>
      <c r="V6" s="22" t="inlineStr">
        <is>
          <t>Billed ahead / (behind)</t>
        </is>
      </c>
      <c r="W6" s="22" t="inlineStr">
        <is>
          <t>Late by (days)</t>
        </is>
      </c>
      <c r="X6" s="22" t="inlineStr">
        <is>
          <t>What to look at</t>
        </is>
      </c>
    </row>
    <row r="7">
      <c r="B7" s="23" t="str">
        <f>IF(OR(Projects!C7&lt;&gt;"",N(Projects!I7)&lt;&gt;0,N(Projects!O7)&lt;&gt;0),Projects!B7,"")</f>
        <v>P01</v>
      </c>
      <c r="C7" s="24" t="str">
        <f>IF(B7="","",IF(Projects!C7="","(no name)",Projects!C7))</f>
        <v>Example: Office fit-out, Building A</v>
      </c>
      <c r="D7" s="23" t="str">
        <f>IF(B7="","",IF(Projects!E7="","-",Projects!E7))</f>
        <v>In progress</v>
      </c>
      <c r="E7" s="24">
        <f>IF(B7="","",N(Projects!I7)+N(Projects!J7))</f>
        <v>1260000</v>
      </c>
      <c r="F7" s="24">
        <f>IF(B7="","",Projects!O7)</f>
        <v>900000</v>
      </c>
      <c r="G7" s="25">
        <f>IF(OR(B7="",N(E7)=0),"",(E7-F7)/E7)</f>
        <v>0.285714285714286</v>
      </c>
      <c r="H7" s="26">
        <f>IF(B7="","",MIN(1,N(Projects!P7)))</f>
        <v>0.7</v>
      </c>
      <c r="I7" s="24">
        <f>IF(B7="","",M23)</f>
        <v>680300</v>
      </c>
      <c r="J7" s="24">
        <f>IF(B7="","",F7*H7)</f>
        <v>630000</v>
      </c>
      <c r="K7" s="24">
        <f>IF(B7="","",J7-I7)</f>
        <v>-50300</v>
      </c>
      <c r="L7" s="27">
        <f>IF(B7="","",IF(OR(I7=0,J7=0),"",J7/I7))</f>
        <v>0.92606203145671</v>
      </c>
      <c r="M7" s="24">
        <f>IF(B7="","",IF(Projects!R7&lt;&gt;"",N(Projects!R7),IF(H7&gt;=1,0,(F7-J7)*IF(AND('Start here'!$C$24="Current cost performance",L7&lt;&gt;""),1/L7,1))))</f>
        <v>291557.142857143</v>
      </c>
      <c r="N7" s="28">
        <f>IF(B7="","",I7+M7)</f>
        <v>971857.142857143</v>
      </c>
      <c r="O7" s="24">
        <f>IF(B7="","",F7-N7)</f>
        <v>-71857.1428571428</v>
      </c>
      <c r="P7" s="28">
        <f>IF(B7="","",E7-N7)</f>
        <v>288142.857142857</v>
      </c>
      <c r="Q7" s="25">
        <f>IF(OR(B7="",N(E7)=0),"",P7/E7)</f>
        <v>0.228684807256236</v>
      </c>
      <c r="R7" s="25">
        <f>IF(OR(G7="",Q7=""),"",Q7-G7)</f>
        <v>-0.0570294784580499</v>
      </c>
      <c r="S7" s="24">
        <f>IF(B7="","",'Start here'!$C$23*N7)</f>
        <v>116622.857142857</v>
      </c>
      <c r="T7" s="28">
        <f>IF(B7="","",P7-S7)</f>
        <v>171520</v>
      </c>
      <c r="U7" s="25">
        <f>IF(OR(B7="",N(E7)=0),"",T7/E7)</f>
        <v>0.136126984126984</v>
      </c>
      <c r="V7" s="24">
        <f>IF(B7="","",N(Projects!Q7)-E7*H7)</f>
        <v>-62000</v>
      </c>
      <c r="W7" s="24">
        <f>IF(OR(B7="",Projects!G7="",Projects!H7=""),"",Projects!H7-Projects!G7)</f>
        <v>36</v>
      </c>
      <c r="X7" s="23" t="str">
        <f>IF(B7="","",IF(AND(D7="Not started",I7=0),"Not started",IF(P7&lt;0,"Forecast loss on direct costs",IF(T7&lt;0,"Forecast loss after overhead",IF(O7&lt;0,"Forecast over budget",IF(AND(R7&lt;&gt;"",R7&lt;-'Start here'!$C$25),"Margin fading",IF(V7&lt;0,"Billing behind progress",IF(AND(W7&lt;&gt;"",W7&gt;0),"Running late","On track"))))))))</f>
        <v>Forecast over budget</v>
      </c>
    </row>
    <row r="8">
      <c r="B8" s="23" t="str">
        <f>IF(OR(Projects!C8&lt;&gt;"",N(Projects!I8)&lt;&gt;0,N(Projects!O8)&lt;&gt;0),Projects!B8,"")</f>
        <v>P02</v>
      </c>
      <c r="C8" s="24" t="str">
        <f>IF(B8="","",IF(Projects!C8="","(no name)",Projects!C8))</f>
        <v>Example: Warehouse racking installation</v>
      </c>
      <c r="D8" s="23" t="str">
        <f>IF(B8="","",IF(Projects!E8="","-",Projects!E8))</f>
        <v>In progress</v>
      </c>
      <c r="E8" s="24">
        <f>IF(B8="","",N(Projects!I8)+N(Projects!J8))</f>
        <v>480000</v>
      </c>
      <c r="F8" s="24">
        <f>IF(B8="","",Projects!O8)</f>
        <v>355000</v>
      </c>
      <c r="G8" s="25">
        <f>IF(OR(B8="",N(E8)=0),"",(E8-F8)/E8)</f>
        <v>0.260416666666667</v>
      </c>
      <c r="H8" s="26">
        <f>IF(B8="","",MIN(1,N(Projects!P8)))</f>
        <v>0.4</v>
      </c>
      <c r="I8" s="24">
        <f>IF(B8="","",M24)</f>
        <v>135060</v>
      </c>
      <c r="J8" s="24">
        <f>IF(B8="","",F8*H8)</f>
        <v>142000</v>
      </c>
      <c r="K8" s="24">
        <f>IF(B8="","",J8-I8)</f>
        <v>6940</v>
      </c>
      <c r="L8" s="27">
        <f>IF(B8="","",IF(OR(I8=0,J8=0),"",J8/I8))</f>
        <v>1.05138456982082</v>
      </c>
      <c r="M8" s="24">
        <f>IF(B8="","",IF(Projects!R8&lt;&gt;"",N(Projects!R8),IF(H8&gt;=1,0,(F8-J8)*IF(AND('Start here'!$C$24="Current cost performance",L8&lt;&gt;""),1/L8,1))))</f>
        <v>202590</v>
      </c>
      <c r="N8" s="28">
        <f>IF(B8="","",I8+M8)</f>
        <v>337650</v>
      </c>
      <c r="O8" s="24">
        <f>IF(B8="","",F8-N8)</f>
        <v>17350</v>
      </c>
      <c r="P8" s="28">
        <f>IF(B8="","",E8-N8)</f>
        <v>142350</v>
      </c>
      <c r="Q8" s="25">
        <f>IF(OR(B8="",N(E8)=0),"",P8/E8)</f>
        <v>0.2965625</v>
      </c>
      <c r="R8" s="25">
        <f>IF(OR(G8="",Q8=""),"",Q8-G8)</f>
        <v>0.0361458333333333</v>
      </c>
      <c r="S8" s="24">
        <f>IF(B8="","",'Start here'!$C$23*N8)</f>
        <v>40518</v>
      </c>
      <c r="T8" s="28">
        <f>IF(B8="","",P8-S8)</f>
        <v>101832</v>
      </c>
      <c r="U8" s="25">
        <f>IF(OR(B8="",N(E8)=0),"",T8/E8)</f>
        <v>0.21215</v>
      </c>
      <c r="V8" s="24">
        <f>IF(B8="","",N(Projects!Q8)-E8*H8)</f>
        <v>8000</v>
      </c>
      <c r="W8" s="24">
        <f>IF(OR(B8="",Projects!G8="",Projects!H8=""),"",Projects!H8-Projects!G8)</f>
        <v>0</v>
      </c>
      <c r="X8" s="23" t="str">
        <f>IF(B8="","",IF(AND(D8="Not started",I8=0),"Not started",IF(P8&lt;0,"Forecast loss on direct costs",IF(T8&lt;0,"Forecast loss after overhead",IF(O8&lt;0,"Forecast over budget",IF(AND(R8&lt;&gt;"",R8&lt;-'Start here'!$C$25),"Margin fading",IF(V8&lt;0,"Billing behind progress",IF(AND(W8&lt;&gt;"",W8&gt;0),"Running late","On track"))))))))</f>
        <v>On track</v>
      </c>
    </row>
    <row r="9">
      <c r="B9" s="23" t="str">
        <f>IF(OR(Projects!C9&lt;&gt;"",N(Projects!I9)&lt;&gt;0,N(Projects!O9)&lt;&gt;0),Projects!B9,"")</f>
        <v>P03</v>
      </c>
      <c r="C9" s="24" t="str">
        <f>IF(B9="","",IF(Projects!C9="","(no name)",Projects!C9))</f>
        <v>Example: Clinic MEP upgrade</v>
      </c>
      <c r="D9" s="23" t="str">
        <f>IF(B9="","",IF(Projects!E9="","-",Projects!E9))</f>
        <v>Completed</v>
      </c>
      <c r="E9" s="24">
        <f>IF(B9="","",N(Projects!I9)+N(Projects!J9))</f>
        <v>300000</v>
      </c>
      <c r="F9" s="24">
        <f>IF(B9="","",Projects!O9)</f>
        <v>220000</v>
      </c>
      <c r="G9" s="25">
        <f>IF(OR(B9="",N(E9)=0),"",(E9-F9)/E9)</f>
        <v>0.266666666666667</v>
      </c>
      <c r="H9" s="26">
        <f>IF(B9="","",MIN(1,N(Projects!P9)))</f>
        <v>1</v>
      </c>
      <c r="I9" s="24">
        <f>IF(B9="","",M25)</f>
        <v>236270</v>
      </c>
      <c r="J9" s="24">
        <f>IF(B9="","",F9*H9)</f>
        <v>220000</v>
      </c>
      <c r="K9" s="24">
        <f>IF(B9="","",J9-I9)</f>
        <v>-16270</v>
      </c>
      <c r="L9" s="27">
        <f>IF(B9="","",IF(OR(I9=0,J9=0),"",J9/I9))</f>
        <v>0.931138104710712</v>
      </c>
      <c r="M9" s="24">
        <f>IF(B9="","",IF(Projects!R9&lt;&gt;"",N(Projects!R9),IF(H9&gt;=1,0,(F9-J9)*IF(AND('Start here'!$C$24="Current cost performance",L9&lt;&gt;""),1/L9,1))))</f>
        <v>0</v>
      </c>
      <c r="N9" s="28">
        <f>IF(B9="","",I9+M9)</f>
        <v>236270</v>
      </c>
      <c r="O9" s="24">
        <f>IF(B9="","",F9-N9)</f>
        <v>-16270</v>
      </c>
      <c r="P9" s="28">
        <f>IF(B9="","",E9-N9)</f>
        <v>63730</v>
      </c>
      <c r="Q9" s="25">
        <f>IF(OR(B9="",N(E9)=0),"",P9/E9)</f>
        <v>0.212433333333333</v>
      </c>
      <c r="R9" s="25">
        <f>IF(OR(G9="",Q9=""),"",Q9-G9)</f>
        <v>-0.0542333333333333</v>
      </c>
      <c r="S9" s="24">
        <f>IF(B9="","",'Start here'!$C$23*N9)</f>
        <v>28352.4</v>
      </c>
      <c r="T9" s="28">
        <f>IF(B9="","",P9-S9)</f>
        <v>35377.6</v>
      </c>
      <c r="U9" s="25">
        <f>IF(OR(B9="",N(E9)=0),"",T9/E9)</f>
        <v>0.117925333333333</v>
      </c>
      <c r="V9" s="24">
        <f>IF(B9="","",N(Projects!Q9)-E9*H9)</f>
        <v>0</v>
      </c>
      <c r="W9" s="24">
        <f>IF(OR(B9="",Projects!G9="",Projects!H9=""),"",Projects!H9-Projects!G9)</f>
        <v>14</v>
      </c>
      <c r="X9" s="23" t="str">
        <f>IF(B9="","",IF(AND(D9="Not started",I9=0),"Not started",IF(P9&lt;0,"Forecast loss on direct costs",IF(T9&lt;0,"Forecast loss after overhead",IF(O9&lt;0,"Forecast over budget",IF(AND(R9&lt;&gt;"",R9&lt;-'Start here'!$C$25),"Margin fading",IF(V9&lt;0,"Billing behind progress",IF(AND(W9&lt;&gt;"",W9&gt;0),"Running late","On track"))))))))</f>
        <v>Forecast over budget</v>
      </c>
    </row>
    <row r="10">
      <c r="B10" s="23" t="str">
        <f>IF(OR(Projects!C10&lt;&gt;"",N(Projects!I10)&lt;&gt;0,N(Projects!O10)&lt;&gt;0),Projects!B10,"")</f>
        <v>P04</v>
      </c>
      <c r="C10" s="24" t="str">
        <f>IF(B10="","",IF(Projects!C10="","(no name)",Projects!C10))</f>
        <v>Example: Retail store refurbishment</v>
      </c>
      <c r="D10" s="23" t="str">
        <f>IF(B10="","",IF(Projects!E10="","-",Projects!E10))</f>
        <v>In progress</v>
      </c>
      <c r="E10" s="24">
        <f>IF(B10="","",N(Projects!I10)+N(Projects!J10))</f>
        <v>650000</v>
      </c>
      <c r="F10" s="24">
        <f>IF(B10="","",Projects!O10)</f>
        <v>515000</v>
      </c>
      <c r="G10" s="25">
        <f>IF(OR(B10="",N(E10)=0),"",(E10-F10)/E10)</f>
        <v>0.207692307692308</v>
      </c>
      <c r="H10" s="26">
        <f>IF(B10="","",MIN(1,N(Projects!P10)))</f>
        <v>0.25</v>
      </c>
      <c r="I10" s="24">
        <f>IF(B10="","",M26)</f>
        <v>159990</v>
      </c>
      <c r="J10" s="24">
        <f>IF(B10="","",F10*H10)</f>
        <v>128750</v>
      </c>
      <c r="K10" s="24">
        <f>IF(B10="","",J10-I10)</f>
        <v>-31240</v>
      </c>
      <c r="L10" s="27">
        <f>IF(B10="","",IF(OR(I10=0,J10=0),"",J10/I10))</f>
        <v>0.804737796112257</v>
      </c>
      <c r="M10" s="24">
        <f>IF(B10="","",IF(Projects!R10&lt;&gt;"",N(Projects!R10),IF(H10&gt;=1,0,(F10-J10)*IF(AND('Start here'!$C$24="Current cost performance",L10&lt;&gt;""),1/L10,1))))</f>
        <v>479970</v>
      </c>
      <c r="N10" s="28">
        <f>IF(B10="","",I10+M10)</f>
        <v>639960</v>
      </c>
      <c r="O10" s="24">
        <f>IF(B10="","",F10-N10)</f>
        <v>-124960</v>
      </c>
      <c r="P10" s="28">
        <f>IF(B10="","",E10-N10)</f>
        <v>10040</v>
      </c>
      <c r="Q10" s="25">
        <f>IF(OR(B10="",N(E10)=0),"",P10/E10)</f>
        <v>0.0154461538461538</v>
      </c>
      <c r="R10" s="25">
        <f>IF(OR(G10="",Q10=""),"",Q10-G10)</f>
        <v>-0.192246153846154</v>
      </c>
      <c r="S10" s="24">
        <f>IF(B10="","",'Start here'!$C$23*N10)</f>
        <v>76795.2</v>
      </c>
      <c r="T10" s="28">
        <f>IF(B10="","",P10-S10)</f>
        <v>-66755.2</v>
      </c>
      <c r="U10" s="25">
        <f>IF(OR(B10="",N(E10)=0),"",T10/E10)</f>
        <v>-0.102700307692308</v>
      </c>
      <c r="V10" s="24">
        <f>IF(B10="","",N(Projects!Q10)-E10*H10)</f>
        <v>-12500</v>
      </c>
      <c r="W10" s="24">
        <f>IF(OR(B10="",Projects!G10="",Projects!H10=""),"",Projects!H10-Projects!G10)</f>
        <v>31</v>
      </c>
      <c r="X10" s="23" t="str">
        <f>IF(B10="","",IF(AND(D10="Not started",I10=0),"Not started",IF(P10&lt;0,"Forecast loss on direct costs",IF(T10&lt;0,"Forecast loss after overhead",IF(O10&lt;0,"Forecast over budget",IF(AND(R10&lt;&gt;"",R10&lt;-'Start here'!$C$25),"Margin fading",IF(V10&lt;0,"Billing behind progress",IF(AND(W10&lt;&gt;"",W10&gt;0),"Running late","On track"))))))))</f>
        <v>Forecast loss after overhead</v>
      </c>
    </row>
    <row r="11">
      <c r="B11" s="23" t="str">
        <f>IF(OR(Projects!C11&lt;&gt;"",N(Projects!I11)&lt;&gt;0,N(Projects!O11)&lt;&gt;0),Projects!B11,"")</f>
        <v>P05</v>
      </c>
      <c r="C11" s="24" t="str">
        <f>IF(B11="","",IF(Projects!C11="","(no name)",Projects!C11))</f>
        <v>Example: Showroom lighting upgrade</v>
      </c>
      <c r="D11" s="23" t="str">
        <f>IF(B11="","",IF(Projects!E11="","-",Projects!E11))</f>
        <v>Not started</v>
      </c>
      <c r="E11" s="24">
        <f>IF(B11="","",N(Projects!I11)+N(Projects!J11))</f>
        <v>150000</v>
      </c>
      <c r="F11" s="24">
        <f>IF(B11="","",Projects!O11)</f>
        <v>105000</v>
      </c>
      <c r="G11" s="25">
        <f>IF(OR(B11="",N(E11)=0),"",(E11-F11)/E11)</f>
        <v>0.3</v>
      </c>
      <c r="H11" s="26">
        <f>IF(B11="","",MIN(1,N(Projects!P11)))</f>
        <v>0</v>
      </c>
      <c r="I11" s="24">
        <f>IF(B11="","",M27)</f>
        <v>0</v>
      </c>
      <c r="J11" s="24">
        <f>IF(B11="","",F11*H11)</f>
        <v>0</v>
      </c>
      <c r="K11" s="24">
        <f>IF(B11="","",J11-I11)</f>
        <v>0</v>
      </c>
      <c r="L11" s="27">
        <f>IF(B11="","",IF(OR(I11=0,J11=0),"",J11/I11))</f>
        <v/>
      </c>
      <c r="M11" s="24">
        <f>IF(B11="","",IF(Projects!R11&lt;&gt;"",N(Projects!R11),IF(H11&gt;=1,0,(F11-J11)*IF(AND('Start here'!$C$24="Current cost performance",L11&lt;&gt;""),1/L11,1))))</f>
        <v>105000</v>
      </c>
      <c r="N11" s="28">
        <f>IF(B11="","",I11+M11)</f>
        <v>105000</v>
      </c>
      <c r="O11" s="24">
        <f>IF(B11="","",F11-N11)</f>
        <v>0</v>
      </c>
      <c r="P11" s="28">
        <f>IF(B11="","",E11-N11)</f>
        <v>45000</v>
      </c>
      <c r="Q11" s="25">
        <f>IF(OR(B11="",N(E11)=0),"",P11/E11)</f>
        <v>0.3</v>
      </c>
      <c r="R11" s="25">
        <f>IF(OR(G11="",Q11=""),"",Q11-G11)</f>
        <v>0</v>
      </c>
      <c r="S11" s="24">
        <f>IF(B11="","",'Start here'!$C$23*N11)</f>
        <v>12600</v>
      </c>
      <c r="T11" s="28">
        <f>IF(B11="","",P11-S11)</f>
        <v>32400</v>
      </c>
      <c r="U11" s="25">
        <f>IF(OR(B11="",N(E11)=0),"",T11/E11)</f>
        <v>0.216</v>
      </c>
      <c r="V11" s="24">
        <f>IF(B11="","",N(Projects!Q11)-E11*H11)</f>
        <v>0</v>
      </c>
      <c r="W11" s="24">
        <f>IF(OR(B11="",Projects!G11="",Projects!H11=""),"",Projects!H11-Projects!G11)</f>
        <v>0</v>
      </c>
      <c r="X11" s="23" t="str">
        <f>IF(B11="","",IF(AND(D11="Not started",I11=0),"Not started",IF(P11&lt;0,"Forecast loss on direct costs",IF(T11&lt;0,"Forecast loss after overhead",IF(O11&lt;0,"Forecast over budget",IF(AND(R11&lt;&gt;"",R11&lt;-'Start here'!$C$25),"Margin fading",IF(V11&lt;0,"Billing behind progress",IF(AND(W11&lt;&gt;"",W11&gt;0),"Running late","On track"))))))))</f>
        <v>Not started</v>
      </c>
    </row>
    <row r="12">
      <c r="B12" s="23">
        <f>IF(OR(Projects!C12&lt;&gt;"",N(Projects!I12)&lt;&gt;0,N(Projects!O12)&lt;&gt;0),Projects!B12,"")</f>
        <v/>
      </c>
      <c r="C12" s="24">
        <f>IF(B12="","",IF(Projects!C12="","(no name)",Projects!C12))</f>
        <v/>
      </c>
      <c r="D12" s="23">
        <f>IF(B12="","",IF(Projects!E12="","-",Projects!E12))</f>
        <v/>
      </c>
      <c r="E12" s="24">
        <f>IF(B12="","",N(Projects!I12)+N(Projects!J12))</f>
        <v/>
      </c>
      <c r="F12" s="24">
        <f>IF(B12="","",Projects!O12)</f>
        <v/>
      </c>
      <c r="G12" s="25">
        <f>IF(OR(B12="",N(E12)=0),"",(E12-F12)/E12)</f>
        <v/>
      </c>
      <c r="H12" s="26">
        <f>IF(B12="","",MIN(1,N(Projects!P12)))</f>
        <v/>
      </c>
      <c r="I12" s="24">
        <f>IF(B12="","",M28)</f>
        <v/>
      </c>
      <c r="J12" s="24">
        <f>IF(B12="","",F12*H12)</f>
        <v/>
      </c>
      <c r="K12" s="24">
        <f>IF(B12="","",J12-I12)</f>
        <v/>
      </c>
      <c r="L12" s="27">
        <f>IF(B12="","",IF(OR(I12=0,J12=0),"",J12/I12))</f>
        <v/>
      </c>
      <c r="M12" s="24">
        <f>IF(B12="","",IF(Projects!R12&lt;&gt;"",N(Projects!R12),IF(H12&gt;=1,0,(F12-J12)*IF(AND('Start here'!$C$24="Current cost performance",L12&lt;&gt;""),1/L12,1))))</f>
        <v/>
      </c>
      <c r="N12" s="28">
        <f>IF(B12="","",I12+M12)</f>
        <v/>
      </c>
      <c r="O12" s="24">
        <f>IF(B12="","",F12-N12)</f>
        <v/>
      </c>
      <c r="P12" s="28">
        <f>IF(B12="","",E12-N12)</f>
        <v/>
      </c>
      <c r="Q12" s="25">
        <f>IF(OR(B12="",N(E12)=0),"",P12/E12)</f>
        <v/>
      </c>
      <c r="R12" s="25">
        <f>IF(OR(G12="",Q12=""),"",Q12-G12)</f>
        <v/>
      </c>
      <c r="S12" s="24">
        <f>IF(B12="","",'Start here'!$C$23*N12)</f>
        <v/>
      </c>
      <c r="T12" s="28">
        <f>IF(B12="","",P12-S12)</f>
        <v/>
      </c>
      <c r="U12" s="25">
        <f>IF(OR(B12="",N(E12)=0),"",T12/E12)</f>
        <v/>
      </c>
      <c r="V12" s="24">
        <f>IF(B12="","",N(Projects!Q12)-E12*H12)</f>
        <v/>
      </c>
      <c r="W12" s="24">
        <f>IF(OR(B12="",Projects!G12="",Projects!H12=""),"",Projects!H12-Projects!G12)</f>
        <v/>
      </c>
      <c r="X12" s="23">
        <f>IF(B12="","",IF(AND(D12="Not started",I12=0),"Not started",IF(P12&lt;0,"Forecast loss on direct costs",IF(T12&lt;0,"Forecast loss after overhead",IF(O12&lt;0,"Forecast over budget",IF(AND(R12&lt;&gt;"",R12&lt;-'Start here'!$C$25),"Margin fading",IF(V12&lt;0,"Billing behind progress",IF(AND(W12&lt;&gt;"",W12&gt;0),"Running late","On track"))))))))</f>
        <v/>
      </c>
    </row>
    <row r="13">
      <c r="B13" s="23">
        <f>IF(OR(Projects!C13&lt;&gt;"",N(Projects!I13)&lt;&gt;0,N(Projects!O13)&lt;&gt;0),Projects!B13,"")</f>
        <v/>
      </c>
      <c r="C13" s="24">
        <f>IF(B13="","",IF(Projects!C13="","(no name)",Projects!C13))</f>
        <v/>
      </c>
      <c r="D13" s="23">
        <f>IF(B13="","",IF(Projects!E13="","-",Projects!E13))</f>
        <v/>
      </c>
      <c r="E13" s="24">
        <f>IF(B13="","",N(Projects!I13)+N(Projects!J13))</f>
        <v/>
      </c>
      <c r="F13" s="24">
        <f>IF(B13="","",Projects!O13)</f>
        <v/>
      </c>
      <c r="G13" s="25">
        <f>IF(OR(B13="",N(E13)=0),"",(E13-F13)/E13)</f>
        <v/>
      </c>
      <c r="H13" s="26">
        <f>IF(B13="","",MIN(1,N(Projects!P13)))</f>
        <v/>
      </c>
      <c r="I13" s="24">
        <f>IF(B13="","",M29)</f>
        <v/>
      </c>
      <c r="J13" s="24">
        <f>IF(B13="","",F13*H13)</f>
        <v/>
      </c>
      <c r="K13" s="24">
        <f>IF(B13="","",J13-I13)</f>
        <v/>
      </c>
      <c r="L13" s="27">
        <f>IF(B13="","",IF(OR(I13=0,J13=0),"",J13/I13))</f>
        <v/>
      </c>
      <c r="M13" s="24">
        <f>IF(B13="","",IF(Projects!R13&lt;&gt;"",N(Projects!R13),IF(H13&gt;=1,0,(F13-J13)*IF(AND('Start here'!$C$24="Current cost performance",L13&lt;&gt;""),1/L13,1))))</f>
        <v/>
      </c>
      <c r="N13" s="28">
        <f>IF(B13="","",I13+M13)</f>
        <v/>
      </c>
      <c r="O13" s="24">
        <f>IF(B13="","",F13-N13)</f>
        <v/>
      </c>
      <c r="P13" s="28">
        <f>IF(B13="","",E13-N13)</f>
        <v/>
      </c>
      <c r="Q13" s="25">
        <f>IF(OR(B13="",N(E13)=0),"",P13/E13)</f>
        <v/>
      </c>
      <c r="R13" s="25">
        <f>IF(OR(G13="",Q13=""),"",Q13-G13)</f>
        <v/>
      </c>
      <c r="S13" s="24">
        <f>IF(B13="","",'Start here'!$C$23*N13)</f>
        <v/>
      </c>
      <c r="T13" s="28">
        <f>IF(B13="","",P13-S13)</f>
        <v/>
      </c>
      <c r="U13" s="25">
        <f>IF(OR(B13="",N(E13)=0),"",T13/E13)</f>
        <v/>
      </c>
      <c r="V13" s="24">
        <f>IF(B13="","",N(Projects!Q13)-E13*H13)</f>
        <v/>
      </c>
      <c r="W13" s="24">
        <f>IF(OR(B13="",Projects!G13="",Projects!H13=""),"",Projects!H13-Projects!G13)</f>
        <v/>
      </c>
      <c r="X13" s="23">
        <f>IF(B13="","",IF(AND(D13="Not started",I13=0),"Not started",IF(P13&lt;0,"Forecast loss on direct costs",IF(T13&lt;0,"Forecast loss after overhead",IF(O13&lt;0,"Forecast over budget",IF(AND(R13&lt;&gt;"",R13&lt;-'Start here'!$C$25),"Margin fading",IF(V13&lt;0,"Billing behind progress",IF(AND(W13&lt;&gt;"",W13&gt;0),"Running late","On track"))))))))</f>
        <v/>
      </c>
    </row>
    <row r="14">
      <c r="B14" s="23">
        <f>IF(OR(Projects!C14&lt;&gt;"",N(Projects!I14)&lt;&gt;0,N(Projects!O14)&lt;&gt;0),Projects!B14,"")</f>
        <v/>
      </c>
      <c r="C14" s="24">
        <f>IF(B14="","",IF(Projects!C14="","(no name)",Projects!C14))</f>
        <v/>
      </c>
      <c r="D14" s="23">
        <f>IF(B14="","",IF(Projects!E14="","-",Projects!E14))</f>
        <v/>
      </c>
      <c r="E14" s="24">
        <f>IF(B14="","",N(Projects!I14)+N(Projects!J14))</f>
        <v/>
      </c>
      <c r="F14" s="24">
        <f>IF(B14="","",Projects!O14)</f>
        <v/>
      </c>
      <c r="G14" s="25">
        <f>IF(OR(B14="",N(E14)=0),"",(E14-F14)/E14)</f>
        <v/>
      </c>
      <c r="H14" s="26">
        <f>IF(B14="","",MIN(1,N(Projects!P14)))</f>
        <v/>
      </c>
      <c r="I14" s="24">
        <f>IF(B14="","",M30)</f>
        <v/>
      </c>
      <c r="J14" s="24">
        <f>IF(B14="","",F14*H14)</f>
        <v/>
      </c>
      <c r="K14" s="24">
        <f>IF(B14="","",J14-I14)</f>
        <v/>
      </c>
      <c r="L14" s="27">
        <f>IF(B14="","",IF(OR(I14=0,J14=0),"",J14/I14))</f>
        <v/>
      </c>
      <c r="M14" s="24">
        <f>IF(B14="","",IF(Projects!R14&lt;&gt;"",N(Projects!R14),IF(H14&gt;=1,0,(F14-J14)*IF(AND('Start here'!$C$24="Current cost performance",L14&lt;&gt;""),1/L14,1))))</f>
        <v/>
      </c>
      <c r="N14" s="28">
        <f>IF(B14="","",I14+M14)</f>
        <v/>
      </c>
      <c r="O14" s="24">
        <f>IF(B14="","",F14-N14)</f>
        <v/>
      </c>
      <c r="P14" s="28">
        <f>IF(B14="","",E14-N14)</f>
        <v/>
      </c>
      <c r="Q14" s="25">
        <f>IF(OR(B14="",N(E14)=0),"",P14/E14)</f>
        <v/>
      </c>
      <c r="R14" s="25">
        <f>IF(OR(G14="",Q14=""),"",Q14-G14)</f>
        <v/>
      </c>
      <c r="S14" s="24">
        <f>IF(B14="","",'Start here'!$C$23*N14)</f>
        <v/>
      </c>
      <c r="T14" s="28">
        <f>IF(B14="","",P14-S14)</f>
        <v/>
      </c>
      <c r="U14" s="25">
        <f>IF(OR(B14="",N(E14)=0),"",T14/E14)</f>
        <v/>
      </c>
      <c r="V14" s="24">
        <f>IF(B14="","",N(Projects!Q14)-E14*H14)</f>
        <v/>
      </c>
      <c r="W14" s="24">
        <f>IF(OR(B14="",Projects!G14="",Projects!H14=""),"",Projects!H14-Projects!G14)</f>
        <v/>
      </c>
      <c r="X14" s="23">
        <f>IF(B14="","",IF(AND(D14="Not started",I14=0),"Not started",IF(P14&lt;0,"Forecast loss on direct costs",IF(T14&lt;0,"Forecast loss after overhead",IF(O14&lt;0,"Forecast over budget",IF(AND(R14&lt;&gt;"",R14&lt;-'Start here'!$C$25),"Margin fading",IF(V14&lt;0,"Billing behind progress",IF(AND(W14&lt;&gt;"",W14&gt;0),"Running late","On track"))))))))</f>
        <v/>
      </c>
    </row>
    <row r="15">
      <c r="B15" s="23">
        <f>IF(OR(Projects!C15&lt;&gt;"",N(Projects!I15)&lt;&gt;0,N(Projects!O15)&lt;&gt;0),Projects!B15,"")</f>
        <v/>
      </c>
      <c r="C15" s="24">
        <f>IF(B15="","",IF(Projects!C15="","(no name)",Projects!C15))</f>
        <v/>
      </c>
      <c r="D15" s="23">
        <f>IF(B15="","",IF(Projects!E15="","-",Projects!E15))</f>
        <v/>
      </c>
      <c r="E15" s="24">
        <f>IF(B15="","",N(Projects!I15)+N(Projects!J15))</f>
        <v/>
      </c>
      <c r="F15" s="24">
        <f>IF(B15="","",Projects!O15)</f>
        <v/>
      </c>
      <c r="G15" s="25">
        <f>IF(OR(B15="",N(E15)=0),"",(E15-F15)/E15)</f>
        <v/>
      </c>
      <c r="H15" s="26">
        <f>IF(B15="","",MIN(1,N(Projects!P15)))</f>
        <v/>
      </c>
      <c r="I15" s="24">
        <f>IF(B15="","",M31)</f>
        <v/>
      </c>
      <c r="J15" s="24">
        <f>IF(B15="","",F15*H15)</f>
        <v/>
      </c>
      <c r="K15" s="24">
        <f>IF(B15="","",J15-I15)</f>
        <v/>
      </c>
      <c r="L15" s="27">
        <f>IF(B15="","",IF(OR(I15=0,J15=0),"",J15/I15))</f>
        <v/>
      </c>
      <c r="M15" s="24">
        <f>IF(B15="","",IF(Projects!R15&lt;&gt;"",N(Projects!R15),IF(H15&gt;=1,0,(F15-J15)*IF(AND('Start here'!$C$24="Current cost performance",L15&lt;&gt;""),1/L15,1))))</f>
        <v/>
      </c>
      <c r="N15" s="28">
        <f>IF(B15="","",I15+M15)</f>
        <v/>
      </c>
      <c r="O15" s="24">
        <f>IF(B15="","",F15-N15)</f>
        <v/>
      </c>
      <c r="P15" s="28">
        <f>IF(B15="","",E15-N15)</f>
        <v/>
      </c>
      <c r="Q15" s="25">
        <f>IF(OR(B15="",N(E15)=0),"",P15/E15)</f>
        <v/>
      </c>
      <c r="R15" s="25">
        <f>IF(OR(G15="",Q15=""),"",Q15-G15)</f>
        <v/>
      </c>
      <c r="S15" s="24">
        <f>IF(B15="","",'Start here'!$C$23*N15)</f>
        <v/>
      </c>
      <c r="T15" s="28">
        <f>IF(B15="","",P15-S15)</f>
        <v/>
      </c>
      <c r="U15" s="25">
        <f>IF(OR(B15="",N(E15)=0),"",T15/E15)</f>
        <v/>
      </c>
      <c r="V15" s="24">
        <f>IF(B15="","",N(Projects!Q15)-E15*H15)</f>
        <v/>
      </c>
      <c r="W15" s="24">
        <f>IF(OR(B15="",Projects!G15="",Projects!H15=""),"",Projects!H15-Projects!G15)</f>
        <v/>
      </c>
      <c r="X15" s="23">
        <f>IF(B15="","",IF(AND(D15="Not started",I15=0),"Not started",IF(P15&lt;0,"Forecast loss on direct costs",IF(T15&lt;0,"Forecast loss after overhead",IF(O15&lt;0,"Forecast over budget",IF(AND(R15&lt;&gt;"",R15&lt;-'Start here'!$C$25),"Margin fading",IF(V15&lt;0,"Billing behind progress",IF(AND(W15&lt;&gt;"",W15&gt;0),"Running late","On track"))))))))</f>
        <v/>
      </c>
    </row>
    <row r="16">
      <c r="B16" s="23">
        <f>IF(OR(Projects!C16&lt;&gt;"",N(Projects!I16)&lt;&gt;0,N(Projects!O16)&lt;&gt;0),Projects!B16,"")</f>
        <v/>
      </c>
      <c r="C16" s="24">
        <f>IF(B16="","",IF(Projects!C16="","(no name)",Projects!C16))</f>
        <v/>
      </c>
      <c r="D16" s="23">
        <f>IF(B16="","",IF(Projects!E16="","-",Projects!E16))</f>
        <v/>
      </c>
      <c r="E16" s="24">
        <f>IF(B16="","",N(Projects!I16)+N(Projects!J16))</f>
        <v/>
      </c>
      <c r="F16" s="24">
        <f>IF(B16="","",Projects!O16)</f>
        <v/>
      </c>
      <c r="G16" s="25">
        <f>IF(OR(B16="",N(E16)=0),"",(E16-F16)/E16)</f>
        <v/>
      </c>
      <c r="H16" s="26">
        <f>IF(B16="","",MIN(1,N(Projects!P16)))</f>
        <v/>
      </c>
      <c r="I16" s="24">
        <f>IF(B16="","",M32)</f>
        <v/>
      </c>
      <c r="J16" s="24">
        <f>IF(B16="","",F16*H16)</f>
        <v/>
      </c>
      <c r="K16" s="24">
        <f>IF(B16="","",J16-I16)</f>
        <v/>
      </c>
      <c r="L16" s="27">
        <f>IF(B16="","",IF(OR(I16=0,J16=0),"",J16/I16))</f>
        <v/>
      </c>
      <c r="M16" s="24">
        <f>IF(B16="","",IF(Projects!R16&lt;&gt;"",N(Projects!R16),IF(H16&gt;=1,0,(F16-J16)*IF(AND('Start here'!$C$24="Current cost performance",L16&lt;&gt;""),1/L16,1))))</f>
        <v/>
      </c>
      <c r="N16" s="28">
        <f>IF(B16="","",I16+M16)</f>
        <v/>
      </c>
      <c r="O16" s="24">
        <f>IF(B16="","",F16-N16)</f>
        <v/>
      </c>
      <c r="P16" s="28">
        <f>IF(B16="","",E16-N16)</f>
        <v/>
      </c>
      <c r="Q16" s="25">
        <f>IF(OR(B16="",N(E16)=0),"",P16/E16)</f>
        <v/>
      </c>
      <c r="R16" s="25">
        <f>IF(OR(G16="",Q16=""),"",Q16-G16)</f>
        <v/>
      </c>
      <c r="S16" s="24">
        <f>IF(B16="","",'Start here'!$C$23*N16)</f>
        <v/>
      </c>
      <c r="T16" s="28">
        <f>IF(B16="","",P16-S16)</f>
        <v/>
      </c>
      <c r="U16" s="25">
        <f>IF(OR(B16="",N(E16)=0),"",T16/E16)</f>
        <v/>
      </c>
      <c r="V16" s="24">
        <f>IF(B16="","",N(Projects!Q16)-E16*H16)</f>
        <v/>
      </c>
      <c r="W16" s="24">
        <f>IF(OR(B16="",Projects!G16="",Projects!H16=""),"",Projects!H16-Projects!G16)</f>
        <v/>
      </c>
      <c r="X16" s="23">
        <f>IF(B16="","",IF(AND(D16="Not started",I16=0),"Not started",IF(P16&lt;0,"Forecast loss on direct costs",IF(T16&lt;0,"Forecast loss after overhead",IF(O16&lt;0,"Forecast over budget",IF(AND(R16&lt;&gt;"",R16&lt;-'Start here'!$C$25),"Margin fading",IF(V16&lt;0,"Billing behind progress",IF(AND(W16&lt;&gt;"",W16&gt;0),"Running late","On track"))))))))</f>
        <v/>
      </c>
    </row>
    <row r="17">
      <c r="B17" s="29" t="n"/>
      <c r="C17" s="30" t="inlineStr">
        <is>
          <t>Total portfolio</t>
        </is>
      </c>
      <c r="D17" s="29" t="n"/>
      <c r="E17" s="31">
        <f>SUM(E7:E16)</f>
        <v>2840000</v>
      </c>
      <c r="F17" s="31">
        <f>SUM(F7:F16)</f>
        <v>2095000</v>
      </c>
      <c r="G17" s="32">
        <f>IF(E17=0,0,(E17-F17)/E17)</f>
        <v>0.262323943661972</v>
      </c>
      <c r="H17" s="33">
        <f>IF(F17=0,0,J17/F17)</f>
        <v>0.534964200477327</v>
      </c>
      <c r="I17" s="31">
        <f>SUM(I7:I16)</f>
        <v>1211620</v>
      </c>
      <c r="J17" s="31">
        <f>SUM(J7:J16)</f>
        <v>1120750</v>
      </c>
      <c r="K17" s="31">
        <f>SUM(K7:K16)</f>
        <v>-90870</v>
      </c>
      <c r="L17" s="34">
        <f>IF(OR(I17=0,J17=0),"",J17/I17)</f>
        <v>0.925001238011918</v>
      </c>
      <c r="M17" s="31">
        <f>SUM(M7:M16)</f>
        <v>1079117.14285714</v>
      </c>
      <c r="N17" s="31">
        <f>SUM(N7:N16)</f>
        <v>2290737.14285714</v>
      </c>
      <c r="O17" s="31">
        <f>SUM(O7:O16)</f>
        <v>-195737.142857143</v>
      </c>
      <c r="P17" s="31">
        <f>SUM(P7:P16)</f>
        <v>549262.857142857</v>
      </c>
      <c r="Q17" s="32">
        <f>IF(E17=0,0,P17/E17)</f>
        <v>0.193402414486922</v>
      </c>
      <c r="R17" s="32">
        <f>Q17-G17</f>
        <v>-0.0689215291750503</v>
      </c>
      <c r="S17" s="31">
        <f>SUM(S7:S16)</f>
        <v>274888.457142857</v>
      </c>
      <c r="T17" s="31">
        <f>SUM(T7:T16)</f>
        <v>274374.4</v>
      </c>
      <c r="U17" s="32">
        <f>IF(E17=0,0,T17/E17)</f>
        <v>0.0966107042253521</v>
      </c>
      <c r="V17" s="31">
        <f>SUM(V7:V16)</f>
        <v>-66500</v>
      </c>
      <c r="W17" s="29" t="n"/>
      <c r="X17" s="35" t="str">
        <f>COUNTIF(X7:X16,"Forecast*")&amp;" flagged: forecast loss or overrun"</f>
        <v>3 flagged: forecast loss or overrun</v>
      </c>
    </row>
    <row r="18">
      <c r="C18" s="18" t="inlineStr">
        <is>
          <t>Gross profit = contract value − direct costs. Net profit = gross profit − overhead (overhead rate × direct cost). Cost performance below 1.00 means each unit of work is costing more than budgeted.</t>
        </is>
      </c>
    </row>
    <row r="19">
      <c r="C19" s="18" t="inlineStr">
        <is>
          <t>Billed ahead / (behind) = invoiced to date − contract value × % complete. Behind means work done but not yet invoiced: a cash risk.</t>
        </is>
      </c>
    </row>
    <row r="21">
      <c r="B21" s="4" t="inlineStr">
        <is>
          <t>B. BUDGET VS ACTUAL TO DATE BY COST CATEGORY</t>
        </is>
      </c>
      <c r="C21" s="5" t="n"/>
      <c r="D21" s="5" t="n"/>
      <c r="E21" s="5" t="n"/>
      <c r="F21" s="5" t="n"/>
      <c r="G21" s="5" t="n"/>
      <c r="H21" s="5" t="n"/>
      <c r="I21" s="5" t="n"/>
      <c r="J21" s="5" t="n"/>
      <c r="K21" s="5" t="n"/>
      <c r="L21" s="5" t="n"/>
      <c r="M21" s="5" t="n"/>
      <c r="N21" s="5" t="n"/>
      <c r="O21" s="5" t="n"/>
      <c r="P21" s="5" t="n"/>
      <c r="Q21" s="5" t="n"/>
      <c r="R21" s="5" t="n"/>
      <c r="S21" s="5" t="n"/>
      <c r="T21" s="5" t="n"/>
      <c r="U21" s="5" t="n"/>
      <c r="V21" s="5" t="n"/>
      <c r="W21" s="5" t="n"/>
      <c r="X21" s="5" t="n"/>
    </row>
    <row r="22" ht="44" customHeight="1">
      <c r="B22" s="22" t="inlineStr">
        <is>
          <t>ID</t>
        </is>
      </c>
      <c r="C22" s="22" t="inlineStr">
        <is>
          <t>Project</t>
        </is>
      </c>
      <c r="D22" s="22" t="inlineStr">
        <is>
          <t>Labour budget</t>
        </is>
      </c>
      <c r="E22" s="22" t="inlineStr">
        <is>
          <t>Labour actual</t>
        </is>
      </c>
      <c r="F22" s="22" t="inlineStr">
        <is>
          <t>Materials budget</t>
        </is>
      </c>
      <c r="G22" s="22" t="inlineStr">
        <is>
          <t>Materials actual</t>
        </is>
      </c>
      <c r="H22" s="22" t="inlineStr">
        <is>
          <t>Subcontractors budget</t>
        </is>
      </c>
      <c r="I22" s="22" t="inlineStr">
        <is>
          <t>Subcontractors actual</t>
        </is>
      </c>
      <c r="J22" s="22" t="inlineStr">
        <is>
          <t>Other budget</t>
        </is>
      </c>
      <c r="K22" s="22" t="inlineStr">
        <is>
          <t>Other actual</t>
        </is>
      </c>
      <c r="L22" s="22" t="inlineStr">
        <is>
          <t>Total budget</t>
        </is>
      </c>
      <c r="M22" s="22" t="inlineStr">
        <is>
          <t>Total actual</t>
        </is>
      </c>
      <c r="N22" s="22" t="inlineStr">
        <is>
          <t>% of budget used</t>
        </is>
      </c>
      <c r="O22" s="22" t="inlineStr">
        <is>
          <t>% complete</t>
        </is>
      </c>
    </row>
    <row r="23">
      <c r="B23" s="36" t="str">
        <f>B7</f>
        <v>P01</v>
      </c>
      <c r="C23" s="37" t="str">
        <f>C7</f>
        <v>Example: Office fit-out, Building A</v>
      </c>
      <c r="D23" s="23">
        <f>IF($B23="","",N(Projects!K7))</f>
        <v>260000</v>
      </c>
      <c r="E23" s="24">
        <f>IF($B23="","",SUMIFS(Labour!$I$7:$I$256,Labour!$C$7:$C$256,$B23,Labour!$B$7:$B$256,"&gt;0",Labour!$B$7:$B$256,"&lt;="&amp;'Start here'!$C$22))</f>
        <v>205300</v>
      </c>
      <c r="F23" s="23">
        <f>IF($B23="","",N(Projects!L7))</f>
        <v>420000</v>
      </c>
      <c r="G23" s="24">
        <f>IF($B23="","",SUMIFS('Other costs'!$F$7:$F$306,'Other costs'!$C$7:$C$306,$B23,'Other costs'!$D$7:$D$306,"Materials",'Other costs'!$B$7:$B$306,"&gt;0",'Other costs'!$B$7:$B$306,"&lt;="&amp;'Start here'!$C$22))</f>
        <v>300000</v>
      </c>
      <c r="H23" s="23">
        <f>IF($B23="","",N(Projects!M7))</f>
        <v>180000</v>
      </c>
      <c r="I23" s="24">
        <f>IF($B23="","",SUMIFS('Other costs'!$F$7:$F$306,'Other costs'!$C$7:$C$306,$B23,'Other costs'!$D$7:$D$306,"Subcontractors",'Other costs'!$B$7:$B$306,"&gt;0",'Other costs'!$B$7:$B$306,"&lt;="&amp;'Start here'!$C$22))</f>
        <v>150000</v>
      </c>
      <c r="J23" s="23">
        <f>IF($B23="","",N(Projects!N7))</f>
        <v>40000</v>
      </c>
      <c r="K23" s="24">
        <f>IF($B23="","",SUMIFS('Other costs'!$F$7:$F$306,'Other costs'!$C$7:$C$306,$B23,'Other costs'!$D$7:$D$306,"Other",'Other costs'!$B$7:$B$306,"&gt;0",'Other costs'!$B$7:$B$306,"&lt;="&amp;'Start here'!$C$22))</f>
        <v>25000</v>
      </c>
      <c r="L23" s="28">
        <f>IF($B23="","",D23+F23+H23+J23)</f>
        <v>900000</v>
      </c>
      <c r="M23" s="28">
        <f>IF($B23="","",E23+G23+I23+K23)</f>
        <v>680300</v>
      </c>
      <c r="N23" s="38">
        <f>IF(OR($B23="",N(L23)=0),"",M23/L23)</f>
        <v>0.755888888888889</v>
      </c>
      <c r="O23" s="26">
        <f>IF($B23="","",H7)</f>
        <v>0.7</v>
      </c>
    </row>
    <row r="24">
      <c r="B24" s="36" t="str">
        <f>B8</f>
        <v>P02</v>
      </c>
      <c r="C24" s="37" t="str">
        <f>C8</f>
        <v>Example: Warehouse racking installation</v>
      </c>
      <c r="D24" s="23">
        <f>IF($B24="","",N(Projects!K8))</f>
        <v>90000</v>
      </c>
      <c r="E24" s="24">
        <f>IF($B24="","",SUMIFS(Labour!$I$7:$I$256,Labour!$C$7:$C$256,$B24,Labour!$B$7:$B$256,"&gt;0",Labour!$B$7:$B$256,"&lt;="&amp;'Start here'!$C$22))</f>
        <v>32060</v>
      </c>
      <c r="F24" s="23">
        <f>IF($B24="","",N(Projects!L8))</f>
        <v>210000</v>
      </c>
      <c r="G24" s="24">
        <f>IF($B24="","",SUMIFS('Other costs'!$F$7:$F$306,'Other costs'!$C$7:$C$306,$B24,'Other costs'!$D$7:$D$306,"Materials",'Other costs'!$B$7:$B$306,"&gt;0",'Other costs'!$B$7:$B$306,"&lt;="&amp;'Start here'!$C$22))</f>
        <v>88000</v>
      </c>
      <c r="H24" s="23">
        <f>IF($B24="","",N(Projects!M8))</f>
        <v>40000</v>
      </c>
      <c r="I24" s="24">
        <f>IF($B24="","",SUMIFS('Other costs'!$F$7:$F$306,'Other costs'!$C$7:$C$306,$B24,'Other costs'!$D$7:$D$306,"Subcontractors",'Other costs'!$B$7:$B$306,"&gt;0",'Other costs'!$B$7:$B$306,"&lt;="&amp;'Start here'!$C$22))</f>
        <v>10000</v>
      </c>
      <c r="J24" s="23">
        <f>IF($B24="","",N(Projects!N8))</f>
        <v>15000</v>
      </c>
      <c r="K24" s="24">
        <f>IF($B24="","",SUMIFS('Other costs'!$F$7:$F$306,'Other costs'!$C$7:$C$306,$B24,'Other costs'!$D$7:$D$306,"Other",'Other costs'!$B$7:$B$306,"&gt;0",'Other costs'!$B$7:$B$306,"&lt;="&amp;'Start here'!$C$22))</f>
        <v>5000</v>
      </c>
      <c r="L24" s="28">
        <f>IF($B24="","",D24+F24+H24+J24)</f>
        <v>355000</v>
      </c>
      <c r="M24" s="28">
        <f>IF($B24="","",E24+G24+I24+K24)</f>
        <v>135060</v>
      </c>
      <c r="N24" s="38">
        <f>IF(OR($B24="",N(L24)=0),"",M24/L24)</f>
        <v>0.380450704225352</v>
      </c>
      <c r="O24" s="26">
        <f>IF($B24="","",H8)</f>
        <v>0.4</v>
      </c>
    </row>
    <row r="25">
      <c r="B25" s="36" t="str">
        <f>B9</f>
        <v>P03</v>
      </c>
      <c r="C25" s="37" t="str">
        <f>C9</f>
        <v>Example: Clinic MEP upgrade</v>
      </c>
      <c r="D25" s="23">
        <f>IF($B25="","",N(Projects!K9))</f>
        <v>140000</v>
      </c>
      <c r="E25" s="24">
        <f>IF($B25="","",SUMIFS(Labour!$I$7:$I$256,Labour!$C$7:$C$256,$B25,Labour!$B$7:$B$256,"&gt;0",Labour!$B$7:$B$256,"&lt;="&amp;'Start here'!$C$22))</f>
        <v>158270</v>
      </c>
      <c r="F25" s="23">
        <f>IF($B25="","",N(Projects!L9))</f>
        <v>40000</v>
      </c>
      <c r="G25" s="24">
        <f>IF($B25="","",SUMIFS('Other costs'!$F$7:$F$306,'Other costs'!$C$7:$C$306,$B25,'Other costs'!$D$7:$D$306,"Materials",'Other costs'!$B$7:$B$306,"&gt;0",'Other costs'!$B$7:$B$306,"&lt;="&amp;'Start here'!$C$22))</f>
        <v>41000</v>
      </c>
      <c r="H25" s="23">
        <f>IF($B25="","",N(Projects!M9))</f>
        <v>30000</v>
      </c>
      <c r="I25" s="24">
        <f>IF($B25="","",SUMIFS('Other costs'!$F$7:$F$306,'Other costs'!$C$7:$C$306,$B25,'Other costs'!$D$7:$D$306,"Subcontractors",'Other costs'!$B$7:$B$306,"&gt;0",'Other costs'!$B$7:$B$306,"&lt;="&amp;'Start here'!$C$22))</f>
        <v>30000</v>
      </c>
      <c r="J25" s="23">
        <f>IF($B25="","",N(Projects!N9))</f>
        <v>10000</v>
      </c>
      <c r="K25" s="24">
        <f>IF($B25="","",SUMIFS('Other costs'!$F$7:$F$306,'Other costs'!$C$7:$C$306,$B25,'Other costs'!$D$7:$D$306,"Other",'Other costs'!$B$7:$B$306,"&gt;0",'Other costs'!$B$7:$B$306,"&lt;="&amp;'Start here'!$C$22))</f>
        <v>7000</v>
      </c>
      <c r="L25" s="28">
        <f>IF($B25="","",D25+F25+H25+J25)</f>
        <v>220000</v>
      </c>
      <c r="M25" s="28">
        <f>IF($B25="","",E25+G25+I25+K25)</f>
        <v>236270</v>
      </c>
      <c r="N25" s="38">
        <f>IF(OR($B25="",N(L25)=0),"",M25/L25)</f>
        <v>1.07395454545455</v>
      </c>
      <c r="O25" s="26">
        <f>IF($B25="","",H9)</f>
        <v>1</v>
      </c>
    </row>
    <row r="26">
      <c r="B26" s="36" t="str">
        <f>B10</f>
        <v>P04</v>
      </c>
      <c r="C26" s="37" t="str">
        <f>C10</f>
        <v>Example: Retail store refurbishment</v>
      </c>
      <c r="D26" s="23">
        <f>IF($B26="","",N(Projects!K10))</f>
        <v>150000</v>
      </c>
      <c r="E26" s="24">
        <f>IF($B26="","",SUMIFS(Labour!$I$7:$I$256,Labour!$C$7:$C$256,$B26,Labour!$B$7:$B$256,"&gt;0",Labour!$B$7:$B$256,"&lt;="&amp;'Start here'!$C$22))</f>
        <v>51990</v>
      </c>
      <c r="F26" s="23">
        <f>IF($B26="","",N(Projects!L10))</f>
        <v>230000</v>
      </c>
      <c r="G26" s="24">
        <f>IF($B26="","",SUMIFS('Other costs'!$F$7:$F$306,'Other costs'!$C$7:$C$306,$B26,'Other costs'!$D$7:$D$306,"Materials",'Other costs'!$B$7:$B$306,"&gt;0",'Other costs'!$B$7:$B$306,"&lt;="&amp;'Start here'!$C$22))</f>
        <v>70000</v>
      </c>
      <c r="H26" s="23">
        <f>IF($B26="","",N(Projects!M10))</f>
        <v>110000</v>
      </c>
      <c r="I26" s="24">
        <f>IF($B26="","",SUMIFS('Other costs'!$F$7:$F$306,'Other costs'!$C$7:$C$306,$B26,'Other costs'!$D$7:$D$306,"Subcontractors",'Other costs'!$B$7:$B$306,"&gt;0",'Other costs'!$B$7:$B$306,"&lt;="&amp;'Start here'!$C$22))</f>
        <v>33000</v>
      </c>
      <c r="J26" s="23">
        <f>IF($B26="","",N(Projects!N10))</f>
        <v>25000</v>
      </c>
      <c r="K26" s="24">
        <f>IF($B26="","",SUMIFS('Other costs'!$F$7:$F$306,'Other costs'!$C$7:$C$306,$B26,'Other costs'!$D$7:$D$306,"Other",'Other costs'!$B$7:$B$306,"&gt;0",'Other costs'!$B$7:$B$306,"&lt;="&amp;'Start here'!$C$22))</f>
        <v>5000</v>
      </c>
      <c r="L26" s="28">
        <f>IF($B26="","",D26+F26+H26+J26)</f>
        <v>515000</v>
      </c>
      <c r="M26" s="28">
        <f>IF($B26="","",E26+G26+I26+K26)</f>
        <v>159990</v>
      </c>
      <c r="N26" s="38">
        <f>IF(OR($B26="",N(L26)=0),"",M26/L26)</f>
        <v>0.310660194174757</v>
      </c>
      <c r="O26" s="26">
        <f>IF($B26="","",H10)</f>
        <v>0.25</v>
      </c>
    </row>
    <row r="27">
      <c r="B27" s="36" t="str">
        <f>B11</f>
        <v>P05</v>
      </c>
      <c r="C27" s="37" t="str">
        <f>C11</f>
        <v>Example: Showroom lighting upgrade</v>
      </c>
      <c r="D27" s="23">
        <f>IF($B27="","",N(Projects!K11))</f>
        <v>40000</v>
      </c>
      <c r="E27" s="24">
        <f>IF($B27="","",SUMIFS(Labour!$I$7:$I$256,Labour!$C$7:$C$256,$B27,Labour!$B$7:$B$256,"&gt;0",Labour!$B$7:$B$256,"&lt;="&amp;'Start here'!$C$22))</f>
        <v>0</v>
      </c>
      <c r="F27" s="23">
        <f>IF($B27="","",N(Projects!L11))</f>
        <v>50000</v>
      </c>
      <c r="G27" s="24">
        <f>IF($B27="","",SUMIFS('Other costs'!$F$7:$F$306,'Other costs'!$C$7:$C$306,$B27,'Other costs'!$D$7:$D$306,"Materials",'Other costs'!$B$7:$B$306,"&gt;0",'Other costs'!$B$7:$B$306,"&lt;="&amp;'Start here'!$C$22))</f>
        <v>0</v>
      </c>
      <c r="H27" s="23">
        <f>IF($B27="","",N(Projects!M11))</f>
        <v>10000</v>
      </c>
      <c r="I27" s="24">
        <f>IF($B27="","",SUMIFS('Other costs'!$F$7:$F$306,'Other costs'!$C$7:$C$306,$B27,'Other costs'!$D$7:$D$306,"Subcontractors",'Other costs'!$B$7:$B$306,"&gt;0",'Other costs'!$B$7:$B$306,"&lt;="&amp;'Start here'!$C$22))</f>
        <v>0</v>
      </c>
      <c r="J27" s="23">
        <f>IF($B27="","",N(Projects!N11))</f>
        <v>5000</v>
      </c>
      <c r="K27" s="24">
        <f>IF($B27="","",SUMIFS('Other costs'!$F$7:$F$306,'Other costs'!$C$7:$C$306,$B27,'Other costs'!$D$7:$D$306,"Other",'Other costs'!$B$7:$B$306,"&gt;0",'Other costs'!$B$7:$B$306,"&lt;="&amp;'Start here'!$C$22))</f>
        <v>0</v>
      </c>
      <c r="L27" s="28">
        <f>IF($B27="","",D27+F27+H27+J27)</f>
        <v>105000</v>
      </c>
      <c r="M27" s="28">
        <f>IF($B27="","",E27+G27+I27+K27)</f>
        <v>0</v>
      </c>
      <c r="N27" s="38">
        <f>IF(OR($B27="",N(L27)=0),"",M27/L27)</f>
        <v>0</v>
      </c>
      <c r="O27" s="26">
        <f>IF($B27="","",H11)</f>
        <v>0</v>
      </c>
    </row>
    <row r="28">
      <c r="B28" s="36">
        <f>B12</f>
        <v/>
      </c>
      <c r="C28" s="37">
        <f>C12</f>
        <v/>
      </c>
      <c r="D28" s="23">
        <f>IF($B28="","",N(Projects!K12))</f>
        <v/>
      </c>
      <c r="E28" s="24">
        <f>IF($B28="","",SUMIFS(Labour!$I$7:$I$256,Labour!$C$7:$C$256,$B28,Labour!$B$7:$B$256,"&gt;0",Labour!$B$7:$B$256,"&lt;="&amp;'Start here'!$C$22))</f>
        <v/>
      </c>
      <c r="F28" s="23">
        <f>IF($B28="","",N(Projects!L12))</f>
        <v/>
      </c>
      <c r="G28" s="24">
        <f>IF($B28="","",SUMIFS('Other costs'!$F$7:$F$306,'Other costs'!$C$7:$C$306,$B28,'Other costs'!$D$7:$D$306,"Materials",'Other costs'!$B$7:$B$306,"&gt;0",'Other costs'!$B$7:$B$306,"&lt;="&amp;'Start here'!$C$22))</f>
        <v/>
      </c>
      <c r="H28" s="23">
        <f>IF($B28="","",N(Projects!M12))</f>
        <v/>
      </c>
      <c r="I28" s="24">
        <f>IF($B28="","",SUMIFS('Other costs'!$F$7:$F$306,'Other costs'!$C$7:$C$306,$B28,'Other costs'!$D$7:$D$306,"Subcontractors",'Other costs'!$B$7:$B$306,"&gt;0",'Other costs'!$B$7:$B$306,"&lt;="&amp;'Start here'!$C$22))</f>
        <v/>
      </c>
      <c r="J28" s="23">
        <f>IF($B28="","",N(Projects!N12))</f>
        <v/>
      </c>
      <c r="K28" s="24">
        <f>IF($B28="","",SUMIFS('Other costs'!$F$7:$F$306,'Other costs'!$C$7:$C$306,$B28,'Other costs'!$D$7:$D$306,"Other",'Other costs'!$B$7:$B$306,"&gt;0",'Other costs'!$B$7:$B$306,"&lt;="&amp;'Start here'!$C$22))</f>
        <v/>
      </c>
      <c r="L28" s="28">
        <f>IF($B28="","",D28+F28+H28+J28)</f>
        <v/>
      </c>
      <c r="M28" s="28">
        <f>IF($B28="","",E28+G28+I28+K28)</f>
        <v/>
      </c>
      <c r="N28" s="38">
        <f>IF(OR($B28="",N(L28)=0),"",M28/L28)</f>
        <v/>
      </c>
      <c r="O28" s="26">
        <f>IF($B28="","",H12)</f>
        <v/>
      </c>
    </row>
    <row r="29">
      <c r="B29" s="36">
        <f>B13</f>
        <v/>
      </c>
      <c r="C29" s="37">
        <f>C13</f>
        <v/>
      </c>
      <c r="D29" s="23">
        <f>IF($B29="","",N(Projects!K13))</f>
        <v/>
      </c>
      <c r="E29" s="24">
        <f>IF($B29="","",SUMIFS(Labour!$I$7:$I$256,Labour!$C$7:$C$256,$B29,Labour!$B$7:$B$256,"&gt;0",Labour!$B$7:$B$256,"&lt;="&amp;'Start here'!$C$22))</f>
        <v/>
      </c>
      <c r="F29" s="23">
        <f>IF($B29="","",N(Projects!L13))</f>
        <v/>
      </c>
      <c r="G29" s="24">
        <f>IF($B29="","",SUMIFS('Other costs'!$F$7:$F$306,'Other costs'!$C$7:$C$306,$B29,'Other costs'!$D$7:$D$306,"Materials",'Other costs'!$B$7:$B$306,"&gt;0",'Other costs'!$B$7:$B$306,"&lt;="&amp;'Start here'!$C$22))</f>
        <v/>
      </c>
      <c r="H29" s="23">
        <f>IF($B29="","",N(Projects!M13))</f>
        <v/>
      </c>
      <c r="I29" s="24">
        <f>IF($B29="","",SUMIFS('Other costs'!$F$7:$F$306,'Other costs'!$C$7:$C$306,$B29,'Other costs'!$D$7:$D$306,"Subcontractors",'Other costs'!$B$7:$B$306,"&gt;0",'Other costs'!$B$7:$B$306,"&lt;="&amp;'Start here'!$C$22))</f>
        <v/>
      </c>
      <c r="J29" s="23">
        <f>IF($B29="","",N(Projects!N13))</f>
        <v/>
      </c>
      <c r="K29" s="24">
        <f>IF($B29="","",SUMIFS('Other costs'!$F$7:$F$306,'Other costs'!$C$7:$C$306,$B29,'Other costs'!$D$7:$D$306,"Other",'Other costs'!$B$7:$B$306,"&gt;0",'Other costs'!$B$7:$B$306,"&lt;="&amp;'Start here'!$C$22))</f>
        <v/>
      </c>
      <c r="L29" s="28">
        <f>IF($B29="","",D29+F29+H29+J29)</f>
        <v/>
      </c>
      <c r="M29" s="28">
        <f>IF($B29="","",E29+G29+I29+K29)</f>
        <v/>
      </c>
      <c r="N29" s="38">
        <f>IF(OR($B29="",N(L29)=0),"",M29/L29)</f>
        <v/>
      </c>
      <c r="O29" s="26">
        <f>IF($B29="","",H13)</f>
        <v/>
      </c>
    </row>
    <row r="30">
      <c r="B30" s="36">
        <f>B14</f>
        <v/>
      </c>
      <c r="C30" s="37">
        <f>C14</f>
        <v/>
      </c>
      <c r="D30" s="23">
        <f>IF($B30="","",N(Projects!K14))</f>
        <v/>
      </c>
      <c r="E30" s="24">
        <f>IF($B30="","",SUMIFS(Labour!$I$7:$I$256,Labour!$C$7:$C$256,$B30,Labour!$B$7:$B$256,"&gt;0",Labour!$B$7:$B$256,"&lt;="&amp;'Start here'!$C$22))</f>
        <v/>
      </c>
      <c r="F30" s="23">
        <f>IF($B30="","",N(Projects!L14))</f>
        <v/>
      </c>
      <c r="G30" s="24">
        <f>IF($B30="","",SUMIFS('Other costs'!$F$7:$F$306,'Other costs'!$C$7:$C$306,$B30,'Other costs'!$D$7:$D$306,"Materials",'Other costs'!$B$7:$B$306,"&gt;0",'Other costs'!$B$7:$B$306,"&lt;="&amp;'Start here'!$C$22))</f>
        <v/>
      </c>
      <c r="H30" s="23">
        <f>IF($B30="","",N(Projects!M14))</f>
        <v/>
      </c>
      <c r="I30" s="24">
        <f>IF($B30="","",SUMIFS('Other costs'!$F$7:$F$306,'Other costs'!$C$7:$C$306,$B30,'Other costs'!$D$7:$D$306,"Subcontractors",'Other costs'!$B$7:$B$306,"&gt;0",'Other costs'!$B$7:$B$306,"&lt;="&amp;'Start here'!$C$22))</f>
        <v/>
      </c>
      <c r="J30" s="23">
        <f>IF($B30="","",N(Projects!N14))</f>
        <v/>
      </c>
      <c r="K30" s="24">
        <f>IF($B30="","",SUMIFS('Other costs'!$F$7:$F$306,'Other costs'!$C$7:$C$306,$B30,'Other costs'!$D$7:$D$306,"Other",'Other costs'!$B$7:$B$306,"&gt;0",'Other costs'!$B$7:$B$306,"&lt;="&amp;'Start here'!$C$22))</f>
        <v/>
      </c>
      <c r="L30" s="28">
        <f>IF($B30="","",D30+F30+H30+J30)</f>
        <v/>
      </c>
      <c r="M30" s="28">
        <f>IF($B30="","",E30+G30+I30+K30)</f>
        <v/>
      </c>
      <c r="N30" s="38">
        <f>IF(OR($B30="",N(L30)=0),"",M30/L30)</f>
        <v/>
      </c>
      <c r="O30" s="26">
        <f>IF($B30="","",H14)</f>
        <v/>
      </c>
    </row>
    <row r="31">
      <c r="B31" s="36">
        <f>B15</f>
        <v/>
      </c>
      <c r="C31" s="37">
        <f>C15</f>
        <v/>
      </c>
      <c r="D31" s="23">
        <f>IF($B31="","",N(Projects!K15))</f>
        <v/>
      </c>
      <c r="E31" s="24">
        <f>IF($B31="","",SUMIFS(Labour!$I$7:$I$256,Labour!$C$7:$C$256,$B31,Labour!$B$7:$B$256,"&gt;0",Labour!$B$7:$B$256,"&lt;="&amp;'Start here'!$C$22))</f>
        <v/>
      </c>
      <c r="F31" s="23">
        <f>IF($B31="","",N(Projects!L15))</f>
        <v/>
      </c>
      <c r="G31" s="24">
        <f>IF($B31="","",SUMIFS('Other costs'!$F$7:$F$306,'Other costs'!$C$7:$C$306,$B31,'Other costs'!$D$7:$D$306,"Materials",'Other costs'!$B$7:$B$306,"&gt;0",'Other costs'!$B$7:$B$306,"&lt;="&amp;'Start here'!$C$22))</f>
        <v/>
      </c>
      <c r="H31" s="23">
        <f>IF($B31="","",N(Projects!M15))</f>
        <v/>
      </c>
      <c r="I31" s="24">
        <f>IF($B31="","",SUMIFS('Other costs'!$F$7:$F$306,'Other costs'!$C$7:$C$306,$B31,'Other costs'!$D$7:$D$306,"Subcontractors",'Other costs'!$B$7:$B$306,"&gt;0",'Other costs'!$B$7:$B$306,"&lt;="&amp;'Start here'!$C$22))</f>
        <v/>
      </c>
      <c r="J31" s="23">
        <f>IF($B31="","",N(Projects!N15))</f>
        <v/>
      </c>
      <c r="K31" s="24">
        <f>IF($B31="","",SUMIFS('Other costs'!$F$7:$F$306,'Other costs'!$C$7:$C$306,$B31,'Other costs'!$D$7:$D$306,"Other",'Other costs'!$B$7:$B$306,"&gt;0",'Other costs'!$B$7:$B$306,"&lt;="&amp;'Start here'!$C$22))</f>
        <v/>
      </c>
      <c r="L31" s="28">
        <f>IF($B31="","",D31+F31+H31+J31)</f>
        <v/>
      </c>
      <c r="M31" s="28">
        <f>IF($B31="","",E31+G31+I31+K31)</f>
        <v/>
      </c>
      <c r="N31" s="38">
        <f>IF(OR($B31="",N(L31)=0),"",M31/L31)</f>
        <v/>
      </c>
      <c r="O31" s="26">
        <f>IF($B31="","",H15)</f>
        <v/>
      </c>
    </row>
    <row r="32">
      <c r="B32" s="36">
        <f>B16</f>
        <v/>
      </c>
      <c r="C32" s="37">
        <f>C16</f>
        <v/>
      </c>
      <c r="D32" s="23">
        <f>IF($B32="","",N(Projects!K16))</f>
        <v/>
      </c>
      <c r="E32" s="24">
        <f>IF($B32="","",SUMIFS(Labour!$I$7:$I$256,Labour!$C$7:$C$256,$B32,Labour!$B$7:$B$256,"&gt;0",Labour!$B$7:$B$256,"&lt;="&amp;'Start here'!$C$22))</f>
        <v/>
      </c>
      <c r="F32" s="23">
        <f>IF($B32="","",N(Projects!L16))</f>
        <v/>
      </c>
      <c r="G32" s="24">
        <f>IF($B32="","",SUMIFS('Other costs'!$F$7:$F$306,'Other costs'!$C$7:$C$306,$B32,'Other costs'!$D$7:$D$306,"Materials",'Other costs'!$B$7:$B$306,"&gt;0",'Other costs'!$B$7:$B$306,"&lt;="&amp;'Start here'!$C$22))</f>
        <v/>
      </c>
      <c r="H32" s="23">
        <f>IF($B32="","",N(Projects!M16))</f>
        <v/>
      </c>
      <c r="I32" s="24">
        <f>IF($B32="","",SUMIFS('Other costs'!$F$7:$F$306,'Other costs'!$C$7:$C$306,$B32,'Other costs'!$D$7:$D$306,"Subcontractors",'Other costs'!$B$7:$B$306,"&gt;0",'Other costs'!$B$7:$B$306,"&lt;="&amp;'Start here'!$C$22))</f>
        <v/>
      </c>
      <c r="J32" s="23">
        <f>IF($B32="","",N(Projects!N16))</f>
        <v/>
      </c>
      <c r="K32" s="24">
        <f>IF($B32="","",SUMIFS('Other costs'!$F$7:$F$306,'Other costs'!$C$7:$C$306,$B32,'Other costs'!$D$7:$D$306,"Other",'Other costs'!$B$7:$B$306,"&gt;0",'Other costs'!$B$7:$B$306,"&lt;="&amp;'Start here'!$C$22))</f>
        <v/>
      </c>
      <c r="L32" s="28">
        <f>IF($B32="","",D32+F32+H32+J32)</f>
        <v/>
      </c>
      <c r="M32" s="28">
        <f>IF($B32="","",E32+G32+I32+K32)</f>
        <v/>
      </c>
      <c r="N32" s="38">
        <f>IF(OR($B32="",N(L32)=0),"",M32/L32)</f>
        <v/>
      </c>
      <c r="O32" s="26">
        <f>IF($B32="","",H16)</f>
        <v/>
      </c>
    </row>
    <row r="33">
      <c r="B33" s="29" t="n"/>
      <c r="C33" s="30" t="inlineStr">
        <is>
          <t>Total portfolio</t>
        </is>
      </c>
      <c r="D33" s="31">
        <f>SUM(D23:D32)</f>
        <v>680000</v>
      </c>
      <c r="E33" s="31">
        <f>SUM(E23:E32)</f>
        <v>447620</v>
      </c>
      <c r="F33" s="31">
        <f>SUM(F23:F32)</f>
        <v>950000</v>
      </c>
      <c r="G33" s="31">
        <f>SUM(G23:G32)</f>
        <v>499000</v>
      </c>
      <c r="H33" s="31">
        <f>SUM(H23:H32)</f>
        <v>370000</v>
      </c>
      <c r="I33" s="31">
        <f>SUM(I23:I32)</f>
        <v>223000</v>
      </c>
      <c r="J33" s="31">
        <f>SUM(J23:J32)</f>
        <v>95000</v>
      </c>
      <c r="K33" s="31">
        <f>SUM(K23:K32)</f>
        <v>42000</v>
      </c>
      <c r="L33" s="31">
        <f>SUM(L23:L32)</f>
        <v>2095000</v>
      </c>
      <c r="M33" s="31">
        <f>SUM(M23:M32)</f>
        <v>1211620</v>
      </c>
      <c r="N33" s="33">
        <f>IF(L33=0,"",M33/L33)</f>
        <v>0.578338902147971</v>
      </c>
      <c r="O33" s="33">
        <f>H17</f>
        <v>0.534964200477327</v>
      </c>
    </row>
    <row r="34">
      <c r="C34" s="18" t="inlineStr">
        <is>
          <t>Actual in red = that category has used more than (% complete + 5 points) of its budget: it is spending faster than the work is progressing.</t>
        </is>
      </c>
    </row>
    <row r="36">
      <c r="B36" s="4" t="inlineStr">
        <is>
          <t>C. DATA CHECKS (should all be 0)</t>
        </is>
      </c>
      <c r="C36" s="5" t="n"/>
      <c r="D36" s="5" t="n"/>
      <c r="E36" s="5" t="n"/>
      <c r="F36" s="5" t="n"/>
      <c r="G36" s="5" t="n"/>
      <c r="H36" s="5" t="n"/>
      <c r="I36" s="5" t="n"/>
      <c r="J36" s="5" t="n"/>
      <c r="K36" s="5" t="n"/>
      <c r="L36" s="5" t="n"/>
      <c r="M36" s="5" t="n"/>
      <c r="N36" s="5" t="n"/>
      <c r="O36" s="5" t="n"/>
      <c r="P36" s="5" t="n"/>
      <c r="Q36" s="5" t="n"/>
      <c r="R36" s="5" t="n"/>
      <c r="S36" s="5" t="n"/>
      <c r="T36" s="5" t="n"/>
      <c r="U36" s="5" t="n"/>
      <c r="V36" s="5" t="n"/>
      <c r="W36" s="5" t="n"/>
      <c r="X36" s="5" t="n"/>
    </row>
    <row r="37">
      <c r="C37" s="37" t="inlineStr">
        <is>
          <t>Labour rows with hours but a project ID not on the Projects sheet</t>
        </is>
      </c>
      <c r="D37" s="39" t="n"/>
      <c r="E37" s="39" t="n"/>
      <c r="F37" s="39" t="n"/>
      <c r="G37" s="39" t="n"/>
      <c r="H37" s="39" t="n"/>
      <c r="I37" s="40">
        <f>SUMPRODUCT((Labour!$F$7:$F$256&lt;&gt;"")*(COUNTIF(Projects!$B$7:$B$16,Labour!$C$7:$C$256)=0))</f>
        <v>0</v>
      </c>
    </row>
    <row r="38">
      <c r="C38" s="37" t="inlineStr">
        <is>
          <t>Labour rows with hours but no rate (role not on the rate card and no override)</t>
        </is>
      </c>
      <c r="D38" s="39" t="n"/>
      <c r="E38" s="39" t="n"/>
      <c r="F38" s="39" t="n"/>
      <c r="G38" s="39" t="n"/>
      <c r="H38" s="39" t="n"/>
      <c r="I38" s="40">
        <f>SUMPRODUCT((Labour!$F$7:$F$256&lt;&gt;"")*(Labour!$H$7:$H$256=0))</f>
        <v>0</v>
      </c>
    </row>
    <row r="39">
      <c r="C39" s="37" t="inlineStr">
        <is>
          <t>Cost rows with an amount but a project ID not on the Projects sheet</t>
        </is>
      </c>
      <c r="D39" s="39" t="n"/>
      <c r="E39" s="39" t="n"/>
      <c r="F39" s="39" t="n"/>
      <c r="G39" s="39" t="n"/>
      <c r="H39" s="39" t="n"/>
      <c r="I39" s="40">
        <f>SUMPRODUCT(('Other costs'!$F$7:$F$306&lt;&gt;"")*(COUNTIF(Projects!$B$7:$B$16,'Other costs'!$C$7:$C$306)=0))</f>
        <v>0</v>
      </c>
    </row>
    <row r="40">
      <c r="C40" s="37" t="inlineStr">
        <is>
          <t>Cost rows with an amount but no valid category</t>
        </is>
      </c>
      <c r="D40" s="39" t="n"/>
      <c r="E40" s="39" t="n"/>
      <c r="F40" s="39" t="n"/>
      <c r="G40" s="39" t="n"/>
      <c r="H40" s="39" t="n"/>
      <c r="I40" s="40">
        <f>SUMPRODUCT(('Other costs'!$F$7:$F$306&lt;&gt;"")*('Other costs'!$D$7:$D$306&lt;&gt;"Materials")*('Other costs'!$D$7:$D$306&lt;&gt;"Subcontractors")*('Other costs'!$D$7:$D$306&lt;&gt;"Other"))</f>
        <v>0</v>
      </c>
    </row>
    <row r="41">
      <c r="C41" s="37" t="inlineStr">
        <is>
          <t>Rows with an amount or hours but no date (not counted)</t>
        </is>
      </c>
      <c r="D41" s="39" t="n"/>
      <c r="E41" s="39" t="n"/>
      <c r="F41" s="39" t="n"/>
      <c r="G41" s="39" t="n"/>
      <c r="H41" s="39" t="n"/>
      <c r="I41" s="40">
        <f>SUMPRODUCT((Labour!$F$7:$F$256&lt;&gt;"")*(Labour!$B$7:$B$256=""))+SUMPRODUCT(('Other costs'!$F$7:$F$306&lt;&gt;"")*('Other costs'!$B$7:$B$306=""))</f>
        <v>0</v>
      </c>
    </row>
    <row r="42">
      <c r="C42" s="37" t="inlineStr">
        <is>
          <t>Rows dated after the report date (not counted yet)</t>
        </is>
      </c>
      <c r="D42" s="39" t="n"/>
      <c r="E42" s="39" t="n"/>
      <c r="F42" s="39" t="n"/>
      <c r="G42" s="39" t="n"/>
      <c r="H42" s="39" t="n"/>
      <c r="I42" s="40">
        <f>COUNTIFS(Labour!$B$7:$B$256,"&gt;"&amp;'Start here'!$C$22)+COUNTIFS('Other costs'!$B$7:$B$306,"&gt;"&amp;'Start here'!$C$22)</f>
        <v>0</v>
      </c>
    </row>
    <row r="43">
      <c r="C43" s="37" t="inlineStr">
        <is>
          <t>Duplicate project IDs on the Projects sheet</t>
        </is>
      </c>
      <c r="D43" s="39" t="n"/>
      <c r="E43" s="39" t="n"/>
      <c r="F43" s="39" t="n"/>
      <c r="G43" s="39" t="n"/>
      <c r="H43" s="39" t="n"/>
      <c r="I43" s="40">
        <f>SUMPRODUCT((Projects!$B$7:$B$16&lt;&gt;"")*(COUNTIF(Projects!$B$7:$B$16,Projects!$B$7:$B$16)&gt;1))</f>
        <v>0</v>
      </c>
    </row>
    <row r="45">
      <c r="B45" s="18" t="inlineStr">
        <is>
          <t>Illustrative tool for decision support, not financial advice. Example figures are made up.</t>
        </is>
      </c>
    </row>
    <row r="46">
      <c r="B46" s="19" t="inlineStr">
        <is>
          <t>axcellservice.com · Free template · Book a free 30-minute consultation: axcellservice.com/contact</t>
        </is>
      </c>
    </row>
  </sheetData>
  <mergeCells count="3">
    <mergeCell ref="C19:X19"/>
    <mergeCell ref="C18:X18"/>
    <mergeCell ref="C34:X34"/>
  </mergeCells>
  <conditionalFormatting sqref="K7:K17">
    <cfRule type="cellIs" priority="1" operator="lessThan" dxfId="0">
      <formula>0</formula>
    </cfRule>
  </conditionalFormatting>
  <conditionalFormatting sqref="O7:O17">
    <cfRule type="cellIs" priority="2" operator="lessThan" dxfId="0">
      <formula>0</formula>
    </cfRule>
  </conditionalFormatting>
  <conditionalFormatting sqref="P7:P17">
    <cfRule type="cellIs" priority="3" operator="lessThan" dxfId="0">
      <formula>0</formula>
    </cfRule>
  </conditionalFormatting>
  <conditionalFormatting sqref="R7:R17">
    <cfRule type="cellIs" priority="4" operator="lessThan" dxfId="0">
      <formula>0</formula>
    </cfRule>
  </conditionalFormatting>
  <conditionalFormatting sqref="T7:T17">
    <cfRule type="cellIs" priority="5" operator="lessThan" dxfId="0">
      <formula>0</formula>
    </cfRule>
  </conditionalFormatting>
  <conditionalFormatting sqref="U7:U17">
    <cfRule type="cellIs" priority="6" operator="lessThan" dxfId="0">
      <formula>0</formula>
    </cfRule>
  </conditionalFormatting>
  <conditionalFormatting sqref="V7:V17">
    <cfRule type="cellIs" priority="7" operator="lessThan" dxfId="0">
      <formula>0</formula>
    </cfRule>
  </conditionalFormatting>
  <conditionalFormatting sqref="L7:L17">
    <cfRule type="cellIs" priority="8" operator="between" dxfId="0">
      <formula>0.000001</formula>
      <formula>0.9499999</formula>
    </cfRule>
  </conditionalFormatting>
  <conditionalFormatting sqref="W7:W16">
    <cfRule type="cellIs" priority="9" operator="greaterThan" dxfId="0">
      <formula>0</formula>
    </cfRule>
  </conditionalFormatting>
  <conditionalFormatting sqref="X7:X16">
    <cfRule type="expression" priority="10" dxfId="0">
      <formula>OR(LEFT(X7,8)="Forecast",X7="Margin fading")</formula>
    </cfRule>
    <cfRule type="expression" priority="11" dxfId="1">
      <formula>OR(X7="Billing behind progress",X7="Running late")</formula>
    </cfRule>
    <cfRule type="cellIs" priority="12" operator="equal" dxfId="2">
      <formula>"On track"</formula>
    </cfRule>
  </conditionalFormatting>
  <conditionalFormatting sqref="E23:E32">
    <cfRule type="expression" priority="13" dxfId="0">
      <formula>AND(ISNUMBER(D23),N(D23)&gt;0,E23/D23&gt;$O23+0.05)</formula>
    </cfRule>
  </conditionalFormatting>
  <conditionalFormatting sqref="G23:G32">
    <cfRule type="expression" priority="14" dxfId="0">
      <formula>AND(ISNUMBER(F23),N(F23)&gt;0,G23/F23&gt;$O23+0.05)</formula>
    </cfRule>
  </conditionalFormatting>
  <conditionalFormatting sqref="I23:I32">
    <cfRule type="expression" priority="15" dxfId="0">
      <formula>AND(ISNUMBER(H23),N(H23)&gt;0,I23/H23&gt;$O23+0.05)</formula>
    </cfRule>
  </conditionalFormatting>
  <conditionalFormatting sqref="K23:K32">
    <cfRule type="expression" priority="16" dxfId="0">
      <formula>AND(ISNUMBER(J23),N(J23)&gt;0,K23/J23&gt;$O23+0.05)</formula>
    </cfRule>
  </conditionalFormatting>
  <conditionalFormatting sqref="M23:M32">
    <cfRule type="expression" priority="17" dxfId="0">
      <formula>AND(ISNUMBER(L23),N(L23)&gt;0,M23/L23&gt;$O23+0.05)</formula>
    </cfRule>
  </conditionalFormatting>
  <conditionalFormatting sqref="N23:N32">
    <cfRule type="expression" priority="18" dxfId="0">
      <formula>AND(ISNUMBER(N23),N23&gt;$O23+0.05)</formula>
    </cfRule>
  </conditionalFormatting>
  <conditionalFormatting sqref="I37:I43">
    <cfRule type="cellIs" priority="19" operator="greaterThan" dxfId="3">
      <formula>0</formula>
    </cfRule>
  </conditionalFormatting>
  <printOptions horizontalCentered="1"/>
  <pageMargins left="0.4" right="0.4" top="1" bottom="1" header="0.5" footer="0.5"/>
  <pageSetup orientation="landscape" paperSize="9" fitToHeight="0" fitToWidth="1"/>
  <headerFooter>
    <oddHeader/>
    <oddFooter>&amp;L&amp;8 Axcell Financial Consulting · axcellservice.com · Free template&amp;R&amp;8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B1:K34"/>
  <sheetViews>
    <sheetView showGridLines="0" workbookViewId="0">
      <pane ySplit="5" topLeftCell="A6" activePane="bottomLeft" state="frozen"/>
      <selection pane="bottomLeft" activeCell="A1" sqref="A1"/>
    </sheetView>
  </sheetViews>
  <sheetFormatPr baseColWidth="8" defaultRowHeight="15"/>
  <cols>
    <col width="2" customWidth="1" min="1" max="1"/>
    <col width="30" customWidth="1" min="2" max="2"/>
    <col width="14" customWidth="1" min="3" max="3"/>
    <col width="14" customWidth="1" min="4" max="4"/>
    <col width="14" customWidth="1" min="5" max="5"/>
    <col width="14" customWidth="1" min="6" max="6"/>
    <col width="12" customWidth="1" min="7" max="7"/>
    <col width="14" customWidth="1" min="8" max="8"/>
    <col width="15" customWidth="1" min="9" max="9"/>
    <col width="15" customWidth="1" min="10" max="10"/>
    <col hidden="1" width="6" customWidth="1" min="11" max="11"/>
  </cols>
  <sheetData>
    <row r="1" ht="26" customHeight="1">
      <c r="B1" s="20" t="inlineStr">
        <is>
          <t>Project detail: budget vs actual and forecast</t>
        </is>
      </c>
    </row>
    <row r="2">
      <c r="B2" s="21" t="inlineStr">
        <is>
          <t>Axcell Financial Consulting · Project Costing &amp; Profitability</t>
        </is>
      </c>
    </row>
    <row r="3">
      <c r="B3" s="18" t="str">
        <f>IF('Start here'!$C$20="","",'Start here'!$C$20&amp;" · ")&amp;"Costs to "&amp;TEXT('Start here'!$C$22,"dd mmm yyyy")&amp;" · Amounts in "&amp;'Start here'!$C$21</f>
        <v>Example Contracting Co. · Costs to 31 Oct 2026 · Amounts in Your currency</v>
      </c>
    </row>
    <row r="4">
      <c r="K4" s="21" t="inlineStr">
        <is>
          <t>row</t>
        </is>
      </c>
    </row>
    <row r="5">
      <c r="B5" s="41" t="inlineStr">
        <is>
          <t>Choose project ID</t>
        </is>
      </c>
      <c r="C5" s="8" t="inlineStr">
        <is>
          <t>P04</t>
        </is>
      </c>
      <c r="D5" s="42" t="str">
        <f>IF($K$5=0,"Project ID not found: pick one from the list.",IF(INDEX(Projects!$C$7:$C$16,$K$5)="","No project entered for this ID yet (see Projects).",INDEX(Projects!$C$7:$C$16,$K$5)&amp;"  ·  "&amp;INDEX(Projects!$D$7:$D$16,$K$5)))</f>
        <v>Example: Retail store refurbishment  ·  Example Client 4</v>
      </c>
      <c r="K5" s="21">
        <f>IFERROR(MATCH($C$5,Projects!$B$7:$B$16,0),0)</f>
        <v>4</v>
      </c>
    </row>
    <row r="7">
      <c r="B7" s="21" t="inlineStr">
        <is>
          <t>Status</t>
        </is>
      </c>
      <c r="C7" s="43" t="str">
        <f>IF($K$5=0,"",INDEX(Portfolio!$D$7:$D$16,$K$5))</f>
        <v>In progress</v>
      </c>
      <c r="E7" s="21" t="inlineStr">
        <is>
          <t>Planned end</t>
        </is>
      </c>
      <c r="G7" s="44">
        <f>IF($K$5=0,"",IF(INDEX(Projects!$G$7:$G$16,$K$5)="","",INDEX(Projects!$G$7:$G$16,$K$5)))</f>
        <v>46446.0</v>
      </c>
    </row>
    <row r="8">
      <c r="B8" s="21" t="inlineStr">
        <is>
          <t>% complete</t>
        </is>
      </c>
      <c r="C8" s="45">
        <f>IF($K$5=0,0,N(INDEX(Portfolio!$H$7:$H$16,$K$5)))</f>
        <v>0.25</v>
      </c>
      <c r="E8" s="21" t="inlineStr">
        <is>
          <t>Forecast end</t>
        </is>
      </c>
      <c r="G8" s="44">
        <f>IF($K$5=0,"",IF(INDEX(Projects!$H$7:$H$16,$K$5)="","",INDEX(Projects!$H$7:$H$16,$K$5)))</f>
        <v>46477.0</v>
      </c>
    </row>
    <row r="9">
      <c r="B9" s="21" t="inlineStr">
        <is>
          <t>Contract value (incl. variations)</t>
        </is>
      </c>
      <c r="C9" s="46">
        <f>IF($K$5=0,0,N(INDEX(Portfolio!$E$7:$E$16,$K$5)))</f>
        <v>650000</v>
      </c>
      <c r="E9" s="21" t="inlineStr">
        <is>
          <t>Schedule slip (days)</t>
        </is>
      </c>
      <c r="G9" s="46">
        <f>IF($K$5=0,"",INDEX(Portfolio!$W$7:$W$16,$K$5))</f>
        <v>31</v>
      </c>
    </row>
    <row r="10">
      <c r="B10" s="21" t="inlineStr">
        <is>
          <t>Start date</t>
        </is>
      </c>
      <c r="C10" s="44">
        <f>IF($K$5=0,"",IF(INDEX(Projects!$F$7:$F$16,$K$5)="","",INDEX(Projects!$F$7:$F$16,$K$5)))</f>
        <v>46249.0</v>
      </c>
      <c r="E10" s="21" t="inlineStr">
        <is>
          <t>What to look at</t>
        </is>
      </c>
      <c r="G10" s="43" t="str">
        <f>IF($K$5=0,"",INDEX(Portfolio!$X$7:$X$16,$K$5))</f>
        <v>Forecast loss after overhead</v>
      </c>
    </row>
    <row r="12">
      <c r="B12" s="4" t="inlineStr">
        <is>
          <t>A. DIRECT COSTS BY CATEGORY</t>
        </is>
      </c>
      <c r="C12" s="5" t="n"/>
      <c r="D12" s="5" t="n"/>
      <c r="E12" s="5" t="n"/>
      <c r="F12" s="5" t="n"/>
      <c r="G12" s="5" t="n"/>
      <c r="H12" s="5" t="n"/>
      <c r="I12" s="5" t="n"/>
      <c r="J12" s="5" t="n"/>
    </row>
    <row r="13" ht="58" customHeight="1">
      <c r="B13" s="47" t="inlineStr">
        <is>
          <t>Cost category</t>
        </is>
      </c>
      <c r="C13" s="22" t="inlineStr">
        <is>
          <t>Budget</t>
        </is>
      </c>
      <c r="D13" s="22" t="inlineStr">
        <is>
          <t>Earned budget (budget × % complete)</t>
        </is>
      </c>
      <c r="E13" s="22" t="inlineStr">
        <is>
          <t>Actual to date</t>
        </is>
      </c>
      <c r="F13" s="22" t="inlineStr">
        <is>
          <t>Variance to date (+ under / − over)</t>
        </is>
      </c>
      <c r="G13" s="22" t="inlineStr">
        <is>
          <t>% of budget used</t>
        </is>
      </c>
      <c r="H13" s="22" t="inlineStr">
        <is>
          <t>Forecast cost to complete</t>
        </is>
      </c>
      <c r="I13" s="22" t="inlineStr">
        <is>
          <t>Estimate at completion (EAC)</t>
        </is>
      </c>
      <c r="J13" s="22" t="inlineStr">
        <is>
          <t>Forecast vs budget (+ under / − over)</t>
        </is>
      </c>
    </row>
    <row r="14">
      <c r="B14" s="37" t="inlineStr">
        <is>
          <t>Labour</t>
        </is>
      </c>
      <c r="C14" s="24">
        <f>IF($K$5=0,0,N(INDEX(Portfolio!$D$23:$D$32,$K$5)))</f>
        <v>150000</v>
      </c>
      <c r="D14" s="24">
        <f>C14*$C$8</f>
        <v>37500</v>
      </c>
      <c r="E14" s="24">
        <f>IF($K$5=0,0,N(INDEX(Portfolio!$E$23:$E$32,$K$5)))</f>
        <v>51990</v>
      </c>
      <c r="F14" s="24">
        <f>D14-E14</f>
        <v>-14490</v>
      </c>
      <c r="G14" s="26">
        <f>IF(C14=0,"",E14/C14)</f>
        <v>0.3466</v>
      </c>
      <c r="H14" s="24">
        <f>IF($K$5=0,0,N(INDEX(Portfolio!$M$7:$M$16,$K$5)))*IF((C18-D18)=0,IF(C18=0,0.25,C14/C18),(C14-D14)/(C18-D18))</f>
        <v>139797.087378641</v>
      </c>
      <c r="I14" s="24">
        <f>E14+H14</f>
        <v>191787.087378641</v>
      </c>
      <c r="J14" s="24">
        <f>C14-I14</f>
        <v>-41787.0873786408</v>
      </c>
    </row>
    <row r="15">
      <c r="B15" s="37" t="inlineStr">
        <is>
          <t>Materials</t>
        </is>
      </c>
      <c r="C15" s="24">
        <f>IF($K$5=0,0,N(INDEX(Portfolio!$F$23:$F$32,$K$5)))</f>
        <v>230000</v>
      </c>
      <c r="D15" s="24">
        <f>C15*$C$8</f>
        <v>57500</v>
      </c>
      <c r="E15" s="24">
        <f>IF($K$5=0,0,N(INDEX(Portfolio!$G$23:$G$32,$K$5)))</f>
        <v>70000</v>
      </c>
      <c r="F15" s="24">
        <f>D15-E15</f>
        <v>-12500</v>
      </c>
      <c r="G15" s="26">
        <f>IF(C15=0,"",E15/C15)</f>
        <v>0.304347826086957</v>
      </c>
      <c r="H15" s="24">
        <f>IF($K$5=0,0,N(INDEX(Portfolio!$M$7:$M$16,$K$5)))*IF((C18-D18)=0,IF(C18=0,0.25,C15/C18),(C15-D15)/(C18-D18))</f>
        <v>214355.533980583</v>
      </c>
      <c r="I15" s="24">
        <f>E15+H15</f>
        <v>284355.533980583</v>
      </c>
      <c r="J15" s="24">
        <f>C15-I15</f>
        <v>-54355.5339805826</v>
      </c>
    </row>
    <row r="16">
      <c r="B16" s="37" t="inlineStr">
        <is>
          <t>Subcontractors</t>
        </is>
      </c>
      <c r="C16" s="24">
        <f>IF($K$5=0,0,N(INDEX(Portfolio!$H$23:$H$32,$K$5)))</f>
        <v>110000</v>
      </c>
      <c r="D16" s="24">
        <f>C16*$C$8</f>
        <v>27500</v>
      </c>
      <c r="E16" s="24">
        <f>IF($K$5=0,0,N(INDEX(Portfolio!$I$23:$I$32,$K$5)))</f>
        <v>33000</v>
      </c>
      <c r="F16" s="24">
        <f>D16-E16</f>
        <v>-5500</v>
      </c>
      <c r="G16" s="26">
        <f>IF(C16=0,"",E16/C16)</f>
        <v>0.3</v>
      </c>
      <c r="H16" s="24">
        <f>IF($K$5=0,0,N(INDEX(Portfolio!$M$7:$M$16,$K$5)))*IF((C18-D18)=0,IF(C18=0,0.25,C16/C18),(C16-D16)/(C18-D18))</f>
        <v>102517.86407767</v>
      </c>
      <c r="I16" s="24">
        <f>E16+H16</f>
        <v>135517.86407767</v>
      </c>
      <c r="J16" s="24">
        <f>C16-I16</f>
        <v>-25517.8640776699</v>
      </c>
    </row>
    <row r="17">
      <c r="B17" s="37" t="inlineStr">
        <is>
          <t>Other</t>
        </is>
      </c>
      <c r="C17" s="24">
        <f>IF($K$5=0,0,N(INDEX(Portfolio!$J$23:$J$32,$K$5)))</f>
        <v>25000</v>
      </c>
      <c r="D17" s="24">
        <f>C17*$C$8</f>
        <v>6250</v>
      </c>
      <c r="E17" s="24">
        <f>IF($K$5=0,0,N(INDEX(Portfolio!$K$23:$K$32,$K$5)))</f>
        <v>5000</v>
      </c>
      <c r="F17" s="24">
        <f>D17-E17</f>
        <v>1250</v>
      </c>
      <c r="G17" s="26">
        <f>IF(C17=0,"",E17/C17)</f>
        <v>0.2</v>
      </c>
      <c r="H17" s="24">
        <f>IF($K$5=0,0,N(INDEX(Portfolio!$M$7:$M$16,$K$5)))*IF((C18-D18)=0,IF(C18=0,0.25,C17/C18),(C17-D17)/(C18-D18))</f>
        <v>23299.5145631068</v>
      </c>
      <c r="I17" s="24">
        <f>E17+H17</f>
        <v>28299.5145631068</v>
      </c>
      <c r="J17" s="24">
        <f>C17-I17</f>
        <v>-3299.5145631068</v>
      </c>
    </row>
    <row r="18">
      <c r="B18" s="30" t="inlineStr">
        <is>
          <t>Total direct cost</t>
        </is>
      </c>
      <c r="C18" s="31">
        <f>SUM(C14:C17)</f>
        <v>515000</v>
      </c>
      <c r="D18" s="31">
        <f>SUM(D14:D17)</f>
        <v>128750</v>
      </c>
      <c r="E18" s="31">
        <f>SUM(E14:E17)</f>
        <v>159990</v>
      </c>
      <c r="F18" s="31">
        <f>SUM(F14:F17)</f>
        <v>-31240</v>
      </c>
      <c r="G18" s="33">
        <f>IF(C18=0,"",E18/C18)</f>
        <v>0.310660194174757</v>
      </c>
      <c r="H18" s="31">
        <f>SUM(H14:H17)</f>
        <v>479970</v>
      </c>
      <c r="I18" s="31">
        <f>SUM(I14:I17)</f>
        <v>639960</v>
      </c>
      <c r="J18" s="31">
        <f>SUM(J14:J17)</f>
        <v>-124960</v>
      </c>
    </row>
    <row r="19">
      <c r="B19" s="21" t="inlineStr">
        <is>
          <t>Check: EAC here = EAC on Portfolio</t>
        </is>
      </c>
      <c r="I19" s="48" t="str">
        <f>IF($K$5=0,"",IF(ROUND(I18-N(INDEX(Portfolio!$N$7:$N$16,$K$5)),0)=0,"OK","Check"))</f>
        <v>OK</v>
      </c>
    </row>
    <row r="20">
      <c r="B20" s="21" t="str">
        <f>"Labour hours logged to date: "&amp;TEXT(IF($K$5=0,0,SUMIFS(Labour!$F$7:$F$256,Labour!$C$7:$C$256,$C$5,Labour!$B$7:$B$256,"&gt;0",Labour!$B$7:$B$256,"&lt;="&amp;'Start here'!$C$22)),"#,##0")&amp;"  ·  Average labour cost per hour: "&amp;TEXT(IF(IFERROR(SUMIFS(Labour!$F$7:$F$256,Labour!$C$7:$C$256,$C$5,Labour!$B$7:$B$256,"&gt;0",Labour!$B$7:$B$256,"&lt;="&amp;'Start here'!$C$22),0)=0,0,E14/SUMIFS(Labour!$F$7:$F$256,Labour!$C$7:$C$256,$C$5,Labour!$B$7:$B$256,"&gt;0",Labour!$B$7:$B$256,"&lt;="&amp;'Start here'!$C$22)),"#,##0.00")</f>
        <v>Labour hours logged to date: 1,023  ·  Average labour cost per hour: 50.82</v>
      </c>
    </row>
    <row r="21">
      <c r="B21" s="18" t="str">
        <f>"Forecast method: "&amp;IF(INDEX(Projects!$R$7:$R$16,MAX(1,$K$5))&lt;&gt;"","your own estimate to complete (Projects sheet)",'Start here'!$C$24)&amp;". Cost to complete is spread across categories in proportion to their remaining budget."</f>
        <v>Forecast method: Current cost performance. Cost to complete is spread across categories in proportion to their remaining budget.</v>
      </c>
    </row>
    <row r="23">
      <c r="B23" s="4" t="inlineStr">
        <is>
          <t>B. GROSS VS NET PROFIT</t>
        </is>
      </c>
      <c r="C23" s="5" t="n"/>
      <c r="D23" s="5" t="n"/>
      <c r="E23" s="5" t="n"/>
      <c r="F23" s="5" t="n"/>
      <c r="G23" s="5" t="n"/>
      <c r="H23" s="5" t="n"/>
      <c r="I23" s="5" t="n"/>
      <c r="J23" s="5" t="n"/>
    </row>
    <row r="24" ht="30" customHeight="1">
      <c r="B24" s="49" t="inlineStr"/>
      <c r="C24" s="50" t="inlineStr">
        <is>
          <t>Budget</t>
        </is>
      </c>
      <c r="D24" s="50" t="inlineStr">
        <is>
          <t>Earned to date</t>
        </is>
      </c>
      <c r="E24" s="50" t="inlineStr">
        <is>
          <t>Forecast at completion</t>
        </is>
      </c>
    </row>
    <row r="25" ht="26" customHeight="1">
      <c r="B25" s="37" t="inlineStr">
        <is>
          <t>Contract value / revenue</t>
        </is>
      </c>
      <c r="C25" s="24">
        <f>$C$9</f>
        <v>650000</v>
      </c>
      <c r="D25" s="24">
        <f>$C$9*$C$8</f>
        <v>162500</v>
      </c>
      <c r="E25" s="24">
        <f>$C$9</f>
        <v>650000</v>
      </c>
      <c r="G25" s="51" t="inlineStr">
        <is>
          <t>• Gross profit shows whether the contract price covers the direct cost of doing the job.</t>
        </is>
      </c>
    </row>
    <row r="26" ht="26" customHeight="1">
      <c r="B26" s="37" t="inlineStr">
        <is>
          <t>Direct costs</t>
        </is>
      </c>
      <c r="C26" s="24">
        <f>C18</f>
        <v>515000</v>
      </c>
      <c r="D26" s="24">
        <f>E18</f>
        <v>159990</v>
      </c>
      <c r="E26" s="24">
        <f>I18</f>
        <v>639960</v>
      </c>
      <c r="G26" s="51" t="inlineStr">
        <is>
          <t>• Net profit also charges the project its share of company overheads (office, management, admin, insurance) at your overhead rate.</t>
        </is>
      </c>
    </row>
    <row r="27" ht="26" customHeight="1">
      <c r="B27" s="30" t="inlineStr">
        <is>
          <t>Gross profit</t>
        </is>
      </c>
      <c r="C27" s="31">
        <f>C25-C26</f>
        <v>135000</v>
      </c>
      <c r="D27" s="31">
        <f>D25-D26</f>
        <v>2510</v>
      </c>
      <c r="E27" s="31">
        <f>E25-E26</f>
        <v>10039.9999999999</v>
      </c>
      <c r="G27" s="51" t="inlineStr">
        <is>
          <t>• A project with a small gross profit can still lose money after overheads: watch both lines.</t>
        </is>
      </c>
    </row>
    <row r="28" ht="26" customHeight="1">
      <c r="B28" s="37" t="inlineStr">
        <is>
          <t>Gross margin %</t>
        </is>
      </c>
      <c r="C28" s="52">
        <f>IF(C25=0,"",C27/C25)</f>
        <v>0.207692307692308</v>
      </c>
      <c r="D28" s="52">
        <f>IF(D25=0,"",D27/D25)</f>
        <v>0.0154461538461538</v>
      </c>
      <c r="E28" s="52">
        <f>IF(E25=0,"",E27/E25)</f>
        <v>0.0154461538461537</v>
      </c>
      <c r="G28" s="51" t="inlineStr">
        <is>
          <t>• 'Earned to date' = revenue earned on the work done (contract × % complete) less actual cost so far.</t>
        </is>
      </c>
    </row>
    <row r="29">
      <c r="B29" s="37" t="inlineStr">
        <is>
          <t>Overhead (overhead rate × direct costs)</t>
        </is>
      </c>
      <c r="C29" s="24">
        <f>'Start here'!$C$23*C26</f>
        <v>61800</v>
      </c>
      <c r="D29" s="24">
        <f>'Start here'!$C$23*D26</f>
        <v>19198.8</v>
      </c>
      <c r="E29" s="24">
        <f>'Start here'!$C$23*E26</f>
        <v>76795.2</v>
      </c>
    </row>
    <row r="30">
      <c r="B30" s="30" t="inlineStr">
        <is>
          <t>Net profit (after overhead)</t>
        </is>
      </c>
      <c r="C30" s="31">
        <f>C27-C29</f>
        <v>73200</v>
      </c>
      <c r="D30" s="31">
        <f>D27-D29</f>
        <v>-16688.8</v>
      </c>
      <c r="E30" s="31">
        <f>E27-E29</f>
        <v>-66755.2000000001</v>
      </c>
    </row>
    <row r="31">
      <c r="B31" s="37" t="inlineStr">
        <is>
          <t>Net margin %</t>
        </is>
      </c>
      <c r="C31" s="52">
        <f>IF(C25=0,"",C30/C25)</f>
        <v>0.112615384615385</v>
      </c>
      <c r="D31" s="52">
        <f>IF(D25=0,"",D30/D25)</f>
        <v>-0.102700307692308</v>
      </c>
      <c r="E31" s="52">
        <f>IF(E25=0,"",E30/E25)</f>
        <v>-0.102700307692308</v>
      </c>
    </row>
    <row r="33">
      <c r="B33" s="18" t="inlineStr">
        <is>
          <t>Illustrative tool for decision support, not financial advice. Example figures are made up.</t>
        </is>
      </c>
    </row>
    <row r="34">
      <c r="B34" s="19" t="inlineStr">
        <is>
          <t>axcellservice.com · Free template · Book a free 30-minute consultation: axcellservice.com/contact</t>
        </is>
      </c>
    </row>
  </sheetData>
  <mergeCells count="7">
    <mergeCell ref="B20:J20"/>
    <mergeCell ref="G26:J26"/>
    <mergeCell ref="G25:J25"/>
    <mergeCell ref="G27:J27"/>
    <mergeCell ref="B21:J21"/>
    <mergeCell ref="G10:J10"/>
    <mergeCell ref="G28:J28"/>
  </mergeCells>
  <conditionalFormatting sqref="G10">
    <cfRule type="expression" priority="1" dxfId="0">
      <formula>OR(LEFT(G10,8)="Forecast",G10="Margin fading")</formula>
    </cfRule>
    <cfRule type="cellIs" priority="2" operator="equal" dxfId="2">
      <formula>"On track"</formula>
    </cfRule>
  </conditionalFormatting>
  <conditionalFormatting sqref="F14:F18">
    <cfRule type="cellIs" priority="3" operator="lessThan" dxfId="0">
      <formula>-0.5</formula>
    </cfRule>
  </conditionalFormatting>
  <conditionalFormatting sqref="J14:J18">
    <cfRule type="cellIs" priority="4" operator="lessThan" dxfId="0">
      <formula>-0.5</formula>
    </cfRule>
  </conditionalFormatting>
  <conditionalFormatting sqref="G14:G18">
    <cfRule type="expression" priority="5" dxfId="0">
      <formula>AND(ISNUMBER(G14),G14&gt;$C$8+0.05)</formula>
    </cfRule>
  </conditionalFormatting>
  <conditionalFormatting sqref="I19">
    <cfRule type="cellIs" priority="6" operator="equal" dxfId="3">
      <formula>"Check"</formula>
    </cfRule>
  </conditionalFormatting>
  <conditionalFormatting sqref="C25:E31">
    <cfRule type="cellIs" priority="7" operator="lessThan" dxfId="0">
      <formula>0</formula>
    </cfRule>
  </conditionalFormatting>
  <dataValidations count="1">
    <dataValidation sqref="C5" showDropDown="0" showInputMessage="0" showErrorMessage="1" allowBlank="0" error="Pick a project ID from the list." type="list">
      <formula1>Projects!$B$7:$B$16</formula1>
    </dataValidation>
  </dataValidations>
  <printOptions horizontalCentered="1"/>
  <pageMargins left="0.4" right="0.4" top="1" bottom="1" header="0.5" footer="0.5"/>
  <pageSetup orientation="landscape" paperSize="9" fitToHeight="1" fitToWidth="1"/>
  <headerFooter>
    <oddHeader/>
    <oddFooter>&amp;L&amp;8 Axcell Financial Consulting · axcellservice.com · Free template&amp;R&amp;8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B1:S21"/>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2" customWidth="1" min="1" max="1"/>
    <col width="7" customWidth="1" min="2" max="2"/>
    <col width="34" customWidth="1" min="3" max="3"/>
    <col width="17" customWidth="1" min="4" max="4"/>
    <col width="12" customWidth="1" min="5" max="5"/>
    <col width="11" customWidth="1" min="6" max="6"/>
    <col width="11" customWidth="1" min="7" max="7"/>
    <col width="11" customWidth="1" min="8" max="8"/>
    <col width="13" customWidth="1" min="9" max="9"/>
    <col width="12" customWidth="1" min="10" max="10"/>
    <col width="12" customWidth="1" min="11" max="11"/>
    <col width="12" customWidth="1" min="12" max="12"/>
    <col width="13" customWidth="1" min="13" max="13"/>
    <col width="11" customWidth="1" min="14" max="14"/>
    <col width="13" customWidth="1" min="15" max="15"/>
    <col width="10" customWidth="1" min="16" max="16"/>
    <col width="12" customWidth="1" min="17" max="17"/>
    <col width="14" customWidth="1" min="18" max="18"/>
    <col width="24" customWidth="1" min="19" max="19"/>
  </cols>
  <sheetData>
    <row r="1" ht="26" customHeight="1">
      <c r="B1" s="20" t="inlineStr">
        <is>
          <t>Projects: contract, budget and progress</t>
        </is>
      </c>
    </row>
    <row r="2">
      <c r="B2" s="21" t="inlineStr">
        <is>
          <t>Axcell Financial Consulting · Project Costing &amp; Profitability</t>
        </is>
      </c>
    </row>
    <row r="3">
      <c r="B3" s="18" t="str">
        <f>"Amounts in "&amp;'Start here'!$C$21&amp;". Enter costs as positive numbers. Update % complete and invoiced to date every month."</f>
        <v>Amounts in Your currency. Enter costs as positive numbers. Update % complete and invoiced to date every month.</v>
      </c>
    </row>
    <row r="5">
      <c r="B5" s="4" t="inlineStr">
        <is>
          <t>One row per project or contract (up to 10)</t>
        </is>
      </c>
      <c r="C5" s="5" t="n"/>
      <c r="D5" s="5" t="n"/>
      <c r="E5" s="5" t="n"/>
      <c r="F5" s="5" t="n"/>
      <c r="G5" s="5" t="n"/>
      <c r="H5" s="5" t="n"/>
      <c r="I5" s="5" t="n"/>
      <c r="J5" s="5" t="n"/>
      <c r="K5" s="5" t="n"/>
      <c r="L5" s="5" t="n"/>
      <c r="M5" s="5" t="n"/>
      <c r="N5" s="5" t="n"/>
      <c r="O5" s="5" t="n"/>
      <c r="P5" s="5" t="n"/>
      <c r="Q5" s="5" t="n"/>
      <c r="R5" s="5" t="n"/>
      <c r="S5" s="5" t="n"/>
    </row>
    <row r="6" ht="44" customHeight="1">
      <c r="B6" s="53" t="inlineStr">
        <is>
          <t>ID</t>
        </is>
      </c>
      <c r="C6" s="53" t="inlineStr">
        <is>
          <t>Project name</t>
        </is>
      </c>
      <c r="D6" s="53" t="inlineStr">
        <is>
          <t>Client</t>
        </is>
      </c>
      <c r="E6" s="53" t="inlineStr">
        <is>
          <t>Status</t>
        </is>
      </c>
      <c r="F6" s="53" t="inlineStr">
        <is>
          <t>Start date</t>
        </is>
      </c>
      <c r="G6" s="53" t="inlineStr">
        <is>
          <t>Planned end</t>
        </is>
      </c>
      <c r="H6" s="53" t="inlineStr">
        <is>
          <t>Forecast end</t>
        </is>
      </c>
      <c r="I6" s="53" t="inlineStr">
        <is>
          <t>Original contract value</t>
        </is>
      </c>
      <c r="J6" s="53" t="inlineStr">
        <is>
          <t>Approved variations</t>
        </is>
      </c>
      <c r="K6" s="53" t="inlineStr">
        <is>
          <t>Budget: labour</t>
        </is>
      </c>
      <c r="L6" s="53" t="inlineStr">
        <is>
          <t>Budget: materials</t>
        </is>
      </c>
      <c r="M6" s="53" t="inlineStr">
        <is>
          <t>Budget: subcontractors</t>
        </is>
      </c>
      <c r="N6" s="53" t="inlineStr">
        <is>
          <t>Budget: other</t>
        </is>
      </c>
      <c r="O6" s="53" t="inlineStr">
        <is>
          <t>Total budget cost</t>
        </is>
      </c>
      <c r="P6" s="53" t="inlineStr">
        <is>
          <t>% complete</t>
        </is>
      </c>
      <c r="Q6" s="53" t="inlineStr">
        <is>
          <t>Invoiced to date</t>
        </is>
      </c>
      <c r="R6" s="53" t="inlineStr">
        <is>
          <t>Your estimate to complete (optional)</t>
        </is>
      </c>
      <c r="S6" s="53" t="inlineStr">
        <is>
          <t>Notes</t>
        </is>
      </c>
    </row>
    <row r="7">
      <c r="B7" s="54" t="inlineStr">
        <is>
          <t>P01</t>
        </is>
      </c>
      <c r="C7" s="54" t="inlineStr">
        <is>
          <t>Example: Office fit-out, Building A</t>
        </is>
      </c>
      <c r="D7" s="54" t="inlineStr">
        <is>
          <t>Example Client 1</t>
        </is>
      </c>
      <c r="E7" s="54" t="inlineStr">
        <is>
          <t>In progress</t>
        </is>
      </c>
      <c r="F7" s="55" t="n">
        <v>46174</v>
      </c>
      <c r="G7" s="55" t="n">
        <v>46371</v>
      </c>
      <c r="H7" s="55" t="n">
        <v>46407</v>
      </c>
      <c r="I7" s="56" t="n">
        <v>1200000</v>
      </c>
      <c r="J7" s="56" t="n">
        <v>60000</v>
      </c>
      <c r="K7" s="56" t="n">
        <v>260000</v>
      </c>
      <c r="L7" s="56" t="n">
        <v>420000</v>
      </c>
      <c r="M7" s="56" t="n">
        <v>180000</v>
      </c>
      <c r="N7" s="56" t="n">
        <v>40000</v>
      </c>
      <c r="O7" s="28">
        <f>SUM(K7:N7)</f>
        <v>900000</v>
      </c>
      <c r="P7" s="57" t="n">
        <v>0.7</v>
      </c>
      <c r="Q7" s="56" t="n">
        <v>820000</v>
      </c>
      <c r="R7" s="56" t="n"/>
      <c r="S7" s="54" t="n"/>
    </row>
    <row r="8">
      <c r="B8" s="54" t="inlineStr">
        <is>
          <t>P02</t>
        </is>
      </c>
      <c r="C8" s="54" t="inlineStr">
        <is>
          <t>Example: Warehouse racking installation</t>
        </is>
      </c>
      <c r="D8" s="54" t="inlineStr">
        <is>
          <t>Example Client 2</t>
        </is>
      </c>
      <c r="E8" s="54" t="inlineStr">
        <is>
          <t>In progress</t>
        </is>
      </c>
      <c r="F8" s="55" t="n">
        <v>46266</v>
      </c>
      <c r="G8" s="55" t="n">
        <v>46387</v>
      </c>
      <c r="H8" s="55" t="n">
        <v>46387</v>
      </c>
      <c r="I8" s="56" t="n">
        <v>480000</v>
      </c>
      <c r="J8" s="56" t="n">
        <v>0</v>
      </c>
      <c r="K8" s="56" t="n">
        <v>90000</v>
      </c>
      <c r="L8" s="56" t="n">
        <v>210000</v>
      </c>
      <c r="M8" s="56" t="n">
        <v>40000</v>
      </c>
      <c r="N8" s="56" t="n">
        <v>15000</v>
      </c>
      <c r="O8" s="28">
        <f>SUM(K8:N8)</f>
        <v>355000</v>
      </c>
      <c r="P8" s="57" t="n">
        <v>0.4</v>
      </c>
      <c r="Q8" s="56" t="n">
        <v>200000</v>
      </c>
      <c r="R8" s="56" t="n"/>
      <c r="S8" s="54" t="n"/>
    </row>
    <row r="9">
      <c r="B9" s="54" t="inlineStr">
        <is>
          <t>P03</t>
        </is>
      </c>
      <c r="C9" s="54" t="inlineStr">
        <is>
          <t>Example: Clinic MEP upgrade</t>
        </is>
      </c>
      <c r="D9" s="54" t="inlineStr">
        <is>
          <t>Example Client 3</t>
        </is>
      </c>
      <c r="E9" s="54" t="inlineStr">
        <is>
          <t>Completed</t>
        </is>
      </c>
      <c r="F9" s="55" t="n">
        <v>46032</v>
      </c>
      <c r="G9" s="55" t="n">
        <v>46203</v>
      </c>
      <c r="H9" s="55" t="n">
        <v>46217</v>
      </c>
      <c r="I9" s="56" t="n">
        <v>300000</v>
      </c>
      <c r="J9" s="56" t="n">
        <v>0</v>
      </c>
      <c r="K9" s="56" t="n">
        <v>140000</v>
      </c>
      <c r="L9" s="56" t="n">
        <v>40000</v>
      </c>
      <c r="M9" s="56" t="n">
        <v>30000</v>
      </c>
      <c r="N9" s="56" t="n">
        <v>10000</v>
      </c>
      <c r="O9" s="28">
        <f>SUM(K9:N9)</f>
        <v>220000</v>
      </c>
      <c r="P9" s="57" t="n">
        <v>1</v>
      </c>
      <c r="Q9" s="56" t="n">
        <v>300000</v>
      </c>
      <c r="R9" s="56" t="n"/>
      <c r="S9" s="54" t="n"/>
    </row>
    <row r="10">
      <c r="B10" s="54" t="inlineStr">
        <is>
          <t>P04</t>
        </is>
      </c>
      <c r="C10" s="54" t="inlineStr">
        <is>
          <t>Example: Retail store refurbishment</t>
        </is>
      </c>
      <c r="D10" s="54" t="inlineStr">
        <is>
          <t>Example Client 4</t>
        </is>
      </c>
      <c r="E10" s="54" t="inlineStr">
        <is>
          <t>In progress</t>
        </is>
      </c>
      <c r="F10" s="55" t="n">
        <v>46249</v>
      </c>
      <c r="G10" s="55" t="n">
        <v>46446</v>
      </c>
      <c r="H10" s="55" t="n">
        <v>46477</v>
      </c>
      <c r="I10" s="56" t="n">
        <v>650000</v>
      </c>
      <c r="J10" s="56" t="n">
        <v>0</v>
      </c>
      <c r="K10" s="56" t="n">
        <v>150000</v>
      </c>
      <c r="L10" s="56" t="n">
        <v>230000</v>
      </c>
      <c r="M10" s="56" t="n">
        <v>110000</v>
      </c>
      <c r="N10" s="56" t="n">
        <v>25000</v>
      </c>
      <c r="O10" s="28">
        <f>SUM(K10:N10)</f>
        <v>515000</v>
      </c>
      <c r="P10" s="57" t="n">
        <v>0.25</v>
      </c>
      <c r="Q10" s="56" t="n">
        <v>150000</v>
      </c>
      <c r="R10" s="56" t="n"/>
      <c r="S10" s="54" t="n"/>
    </row>
    <row r="11">
      <c r="B11" s="54" t="inlineStr">
        <is>
          <t>P05</t>
        </is>
      </c>
      <c r="C11" s="54" t="inlineStr">
        <is>
          <t>Example: Showroom lighting upgrade</t>
        </is>
      </c>
      <c r="D11" s="54" t="inlineStr">
        <is>
          <t>Example Client 5</t>
        </is>
      </c>
      <c r="E11" s="54" t="inlineStr">
        <is>
          <t>Not started</t>
        </is>
      </c>
      <c r="F11" s="55" t="n">
        <v>46357</v>
      </c>
      <c r="G11" s="55" t="n">
        <v>46477</v>
      </c>
      <c r="H11" s="55" t="n">
        <v>46477</v>
      </c>
      <c r="I11" s="56" t="n">
        <v>150000</v>
      </c>
      <c r="J11" s="56" t="n">
        <v>0</v>
      </c>
      <c r="K11" s="56" t="n">
        <v>40000</v>
      </c>
      <c r="L11" s="56" t="n">
        <v>50000</v>
      </c>
      <c r="M11" s="56" t="n">
        <v>10000</v>
      </c>
      <c r="N11" s="56" t="n">
        <v>5000</v>
      </c>
      <c r="O11" s="28">
        <f>SUM(K11:N11)</f>
        <v>105000</v>
      </c>
      <c r="P11" s="57" t="n">
        <v>0</v>
      </c>
      <c r="Q11" s="56" t="n">
        <v>0</v>
      </c>
      <c r="R11" s="56" t="n"/>
      <c r="S11" s="54" t="n"/>
    </row>
    <row r="12">
      <c r="B12" s="54" t="inlineStr">
        <is>
          <t>P06</t>
        </is>
      </c>
      <c r="C12" s="54" t="n"/>
      <c r="D12" s="54" t="n"/>
      <c r="E12" s="54" t="n"/>
      <c r="F12" s="55" t="n"/>
      <c r="G12" s="55" t="n"/>
      <c r="H12" s="55" t="n"/>
      <c r="I12" s="56" t="n"/>
      <c r="J12" s="56" t="n"/>
      <c r="K12" s="56" t="n"/>
      <c r="L12" s="56" t="n"/>
      <c r="M12" s="56" t="n"/>
      <c r="N12" s="56" t="n"/>
      <c r="O12" s="28">
        <f>SUM(K12:N12)</f>
        <v>0</v>
      </c>
      <c r="P12" s="57" t="n"/>
      <c r="Q12" s="56" t="n"/>
      <c r="R12" s="56" t="n"/>
      <c r="S12" s="54" t="n"/>
    </row>
    <row r="13">
      <c r="B13" s="54" t="inlineStr">
        <is>
          <t>P07</t>
        </is>
      </c>
      <c r="C13" s="54" t="n"/>
      <c r="D13" s="54" t="n"/>
      <c r="E13" s="54" t="n"/>
      <c r="F13" s="55" t="n"/>
      <c r="G13" s="55" t="n"/>
      <c r="H13" s="55" t="n"/>
      <c r="I13" s="56" t="n"/>
      <c r="J13" s="56" t="n"/>
      <c r="K13" s="56" t="n"/>
      <c r="L13" s="56" t="n"/>
      <c r="M13" s="56" t="n"/>
      <c r="N13" s="56" t="n"/>
      <c r="O13" s="28">
        <f>SUM(K13:N13)</f>
        <v>0</v>
      </c>
      <c r="P13" s="57" t="n"/>
      <c r="Q13" s="56" t="n"/>
      <c r="R13" s="56" t="n"/>
      <c r="S13" s="54" t="n"/>
    </row>
    <row r="14">
      <c r="B14" s="54" t="inlineStr">
        <is>
          <t>P08</t>
        </is>
      </c>
      <c r="C14" s="54" t="n"/>
      <c r="D14" s="54" t="n"/>
      <c r="E14" s="54" t="n"/>
      <c r="F14" s="55" t="n"/>
      <c r="G14" s="55" t="n"/>
      <c r="H14" s="55" t="n"/>
      <c r="I14" s="56" t="n"/>
      <c r="J14" s="56" t="n"/>
      <c r="K14" s="56" t="n"/>
      <c r="L14" s="56" t="n"/>
      <c r="M14" s="56" t="n"/>
      <c r="N14" s="56" t="n"/>
      <c r="O14" s="28">
        <f>SUM(K14:N14)</f>
        <v>0</v>
      </c>
      <c r="P14" s="57" t="n"/>
      <c r="Q14" s="56" t="n"/>
      <c r="R14" s="56" t="n"/>
      <c r="S14" s="54" t="n"/>
    </row>
    <row r="15">
      <c r="B15" s="54" t="inlineStr">
        <is>
          <t>P09</t>
        </is>
      </c>
      <c r="C15" s="54" t="n"/>
      <c r="D15" s="54" t="n"/>
      <c r="E15" s="54" t="n"/>
      <c r="F15" s="55" t="n"/>
      <c r="G15" s="55" t="n"/>
      <c r="H15" s="55" t="n"/>
      <c r="I15" s="56" t="n"/>
      <c r="J15" s="56" t="n"/>
      <c r="K15" s="56" t="n"/>
      <c r="L15" s="56" t="n"/>
      <c r="M15" s="56" t="n"/>
      <c r="N15" s="56" t="n"/>
      <c r="O15" s="28">
        <f>SUM(K15:N15)</f>
        <v>0</v>
      </c>
      <c r="P15" s="57" t="n"/>
      <c r="Q15" s="56" t="n"/>
      <c r="R15" s="56" t="n"/>
      <c r="S15" s="54" t="n"/>
    </row>
    <row r="16">
      <c r="B16" s="54" t="inlineStr">
        <is>
          <t>P10</t>
        </is>
      </c>
      <c r="C16" s="54" t="n"/>
      <c r="D16" s="54" t="n"/>
      <c r="E16" s="54" t="n"/>
      <c r="F16" s="55" t="n"/>
      <c r="G16" s="55" t="n"/>
      <c r="H16" s="55" t="n"/>
      <c r="I16" s="56" t="n"/>
      <c r="J16" s="56" t="n"/>
      <c r="K16" s="56" t="n"/>
      <c r="L16" s="56" t="n"/>
      <c r="M16" s="56" t="n"/>
      <c r="N16" s="56" t="n"/>
      <c r="O16" s="28">
        <f>SUM(K16:N16)</f>
        <v>0</v>
      </c>
      <c r="P16" s="57" t="n"/>
      <c r="Q16" s="56" t="n"/>
      <c r="R16" s="56" t="n"/>
      <c r="S16" s="54" t="n"/>
    </row>
    <row r="17">
      <c r="B17" s="29" t="n"/>
      <c r="C17" s="30" t="inlineStr">
        <is>
          <t>Total</t>
        </is>
      </c>
      <c r="D17" s="29" t="n"/>
      <c r="E17" s="29" t="n"/>
      <c r="F17" s="29" t="n"/>
      <c r="G17" s="29" t="n"/>
      <c r="H17" s="29" t="n"/>
      <c r="I17" s="31">
        <f>SUM(I7:I16)</f>
        <v>2780000</v>
      </c>
      <c r="J17" s="31">
        <f>SUM(J7:J16)</f>
        <v>60000</v>
      </c>
      <c r="K17" s="31">
        <f>SUM(K7:K16)</f>
        <v>680000</v>
      </c>
      <c r="L17" s="31">
        <f>SUM(L7:L16)</f>
        <v>950000</v>
      </c>
      <c r="M17" s="31">
        <f>SUM(M7:M16)</f>
        <v>370000</v>
      </c>
      <c r="N17" s="31">
        <f>SUM(N7:N16)</f>
        <v>95000</v>
      </c>
      <c r="O17" s="31">
        <f>SUM(O7:O16)</f>
        <v>2095000</v>
      </c>
      <c r="P17" s="29" t="n"/>
      <c r="Q17" s="31">
        <f>SUM(Q7:Q16)</f>
        <v>1470000</v>
      </c>
      <c r="R17" s="29" t="n"/>
      <c r="S17" s="29" t="n"/>
    </row>
    <row r="19">
      <c r="B19" s="18" t="inlineStr">
        <is>
          <t>Project IDs are used on the Labour and Other costs sheets: keep them short and unique (you can rename P01, P02 ...). Leave 'Your estimate to complete' blank to let the sheet forecast it.</t>
        </is>
      </c>
    </row>
    <row r="21">
      <c r="B21" s="19" t="inlineStr">
        <is>
          <t>axcellservice.com · Free template · Book a free 30-minute consultation: axcellservice.com/contact</t>
        </is>
      </c>
    </row>
  </sheetData>
  <mergeCells count="1">
    <mergeCell ref="B19:S19"/>
  </mergeCells>
  <dataValidations count="5">
    <dataValidation sqref="E7 E8 E9 E10 E11 E12 E13 E14 E15 E16" showDropDown="0" showInputMessage="0" showErrorMessage="1" allowBlank="0" error="Choose a status from the list." type="list">
      <formula1>"Not started,In progress,On hold,Completed"</formula1>
    </dataValidation>
    <dataValidation sqref="I7 I8 I9 I10 I11 I12 I13 I14 I15 I16 K7 K8 K9 K10 K11 K12 K13 K14 K15 K16 L7 L8 L9 L10 L11 L12 L13 L14 L15 L16 M7 M8 M9 M10 M11 M12 M13 M14 M15 M16 N7 N8 N9 N10 N11 N12 N13 N14 N15 N16 Q7 Q8 Q9 Q10 Q11 Q12 Q13 Q14 Q15 Q16 R7 R8 R9 R10 R11 R12 R13 R14 R15 R16" showDropDown="0" showInputMessage="0" showErrorMessage="1" allowBlank="0" errorTitle="Positive numbers" error="Enter amounts as positive numbers." type="decimal" errorStyle="warning" operator="greaterThanOrEqual">
      <formula1>0</formula1>
    </dataValidation>
    <dataValidation sqref="C23 P7 P8 P9 P10 P11 P12 P13 P14 P15 P16" showDropDown="0" showInputMessage="0" showErrorMessage="1" allowBlank="0" error="Enter a percentage between 0% and 100%." type="decimal" operator="between">
      <formula1>0</formula1>
      <formula2>1</formula2>
    </dataValidation>
    <dataValidation sqref="J7 J8 J9 J10 J11 J12 J13 J14 J15 J16" showDropDown="0" showInputMessage="0" showErrorMessage="1" allowBlank="0" error="Enter a number (negative for a reduction)." type="decimal" operator="between">
      <formula1>-1E+15</formula1>
      <formula2>1E+15</formula2>
    </dataValidation>
    <dataValidation sqref="F7 F8 F9 F10 F11 F12 F13 F14 F15 F16 G7 G8 G9 G10 G11 G12 G13 G14 G15 G16 H7 H8 H9 H10 H11 H12 H13 H14 H15 H16" showDropDown="0" showInputMessage="0" showErrorMessage="1" allowBlank="0" error="Enter a date, e.g. 15/01/2026." type="date" operator="greaterThan">
      <formula1>36526</formula1>
    </dataValidation>
  </dataValidations>
  <printOptions horizontalCentered="1"/>
  <pageMargins left="0.4" right="0.4" top="1" bottom="1" header="0.5" footer="0.5"/>
  <pageSetup orientation="landscape" paperSize="9" fitToHeight="0" fitToWidth="1"/>
  <headerFooter>
    <oddHeader/>
    <oddFooter>&amp;L&amp;8 Axcell Financial Consulting · axcellservice.com · Free template&amp;R&amp;8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B1:N258"/>
  <sheetViews>
    <sheetView showGridLines="0" workbookViewId="0">
      <pane xSplit="1" ySplit="6" topLeftCell="B7" activePane="bottomRight" state="frozen"/>
      <selection pane="topRight"/>
      <selection pane="bottomLeft"/>
      <selection pane="bottomRight" activeCell="A1" sqref="A1"/>
    </sheetView>
  </sheetViews>
  <sheetFormatPr baseColWidth="8" defaultRowHeight="15"/>
  <cols>
    <col width="2" customWidth="1" min="1" max="1"/>
    <col width="12" customWidth="1" min="2" max="2"/>
    <col width="10" customWidth="1" min="3" max="3"/>
    <col width="26" customWidth="1" min="4" max="4"/>
    <col width="22" customWidth="1" min="5" max="5"/>
    <col width="9" customWidth="1" min="6" max="6"/>
    <col width="11" customWidth="1" min="7" max="7"/>
    <col width="11" customWidth="1" min="8" max="8"/>
    <col width="13" customWidth="1" min="9" max="9"/>
    <col width="3" customWidth="1" min="10" max="10"/>
    <col width="26" customWidth="1" min="11" max="11"/>
    <col width="13" customWidth="1" min="12" max="12"/>
    <col width="12" customWidth="1" min="13" max="13"/>
    <col width="11" customWidth="1" min="14" max="14"/>
  </cols>
  <sheetData>
    <row r="1" ht="26" customHeight="1">
      <c r="B1" s="20" t="inlineStr">
        <is>
          <t>Labour: hours × hourly cost rate</t>
        </is>
      </c>
    </row>
    <row r="2">
      <c r="B2" s="21" t="inlineStr">
        <is>
          <t>Axcell Financial Consulting · Project Costing &amp; Profitability</t>
        </is>
      </c>
    </row>
    <row r="3">
      <c r="B3" s="18" t="str">
        <f>"Amounts in "&amp;'Start here'!$C$21&amp;". One row per person/role per period (day, week or month). Pick the project ID and role from the lists."</f>
        <v>Amounts in Your currency. One row per person/role per period (day, week or month). Pick the project ID and role from the lists.</v>
      </c>
    </row>
    <row r="4">
      <c r="B4" s="41" t="inlineStr">
        <is>
          <t>Total labour logged</t>
        </is>
      </c>
      <c r="E4" s="48" t="inlineStr">
        <is>
          <t>Hours:</t>
        </is>
      </c>
      <c r="F4" s="58">
        <f>SUM(F7:F256)</f>
        <v>8808</v>
      </c>
      <c r="H4" s="48" t="inlineStr">
        <is>
          <t>Cost:</t>
        </is>
      </c>
      <c r="I4" s="59">
        <f>SUM(I7:I256)</f>
        <v>447620</v>
      </c>
    </row>
    <row r="5">
      <c r="B5" s="4" t="inlineStr">
        <is>
          <t>Labour log</t>
        </is>
      </c>
      <c r="C5" s="5" t="n"/>
      <c r="D5" s="5" t="n"/>
      <c r="E5" s="5" t="n"/>
      <c r="F5" s="5" t="n"/>
      <c r="G5" s="5" t="n"/>
      <c r="H5" s="5" t="n"/>
      <c r="I5" s="5" t="n"/>
      <c r="K5" s="4" t="inlineStr">
        <is>
          <t>Rate card (cost to the company, not selling price)</t>
        </is>
      </c>
      <c r="L5" s="5" t="n"/>
      <c r="M5" s="5" t="n"/>
      <c r="N5" s="5" t="n"/>
    </row>
    <row r="6" ht="44" customHeight="1">
      <c r="B6" s="53" t="inlineStr">
        <is>
          <t>Date (or period end)</t>
        </is>
      </c>
      <c r="C6" s="53" t="inlineStr">
        <is>
          <t>Project ID</t>
        </is>
      </c>
      <c r="D6" s="53" t="inlineStr">
        <is>
          <t>Role (from rate card)</t>
        </is>
      </c>
      <c r="E6" s="53" t="inlineStr">
        <is>
          <t>Person / description (optional)</t>
        </is>
      </c>
      <c r="F6" s="53" t="inlineStr">
        <is>
          <t>Hours</t>
        </is>
      </c>
      <c r="G6" s="53" t="inlineStr">
        <is>
          <t>Rate override (optional)</t>
        </is>
      </c>
      <c r="H6" s="53" t="inlineStr">
        <is>
          <t>Hourly cost rate used</t>
        </is>
      </c>
      <c r="I6" s="53" t="inlineStr">
        <is>
          <t>Labour cost</t>
        </is>
      </c>
      <c r="K6" s="53" t="inlineStr">
        <is>
          <t>Role</t>
        </is>
      </c>
      <c r="L6" s="53" t="inlineStr">
        <is>
          <t>Monthly cost per person</t>
        </is>
      </c>
      <c r="M6" s="53" t="inlineStr">
        <is>
          <t>Productive hours per month</t>
        </is>
      </c>
      <c r="N6" s="53" t="inlineStr">
        <is>
          <t>Hourly cost rate</t>
        </is>
      </c>
    </row>
    <row r="7">
      <c r="B7" s="60" t="n">
        <v>46053</v>
      </c>
      <c r="C7" s="61" t="inlineStr">
        <is>
          <t>P03</t>
        </is>
      </c>
      <c r="D7" s="61" t="inlineStr">
        <is>
          <t>Example: Project manager</t>
        </is>
      </c>
      <c r="E7" s="61" t="n"/>
      <c r="F7" s="62" t="n">
        <v>18</v>
      </c>
      <c r="G7" s="63" t="n"/>
      <c r="H7" s="64">
        <f>IF(F7="","",IF(G7&lt;&gt;"",G7,IFERROR(VLOOKUP(D7,$K$7:$N$16,4,FALSE)+0,0)))</f>
        <v>150</v>
      </c>
      <c r="I7" s="65">
        <f>IF(F7="","",F7*H7)</f>
        <v>2700</v>
      </c>
      <c r="K7" s="54" t="inlineStr">
        <is>
          <t>Example: Project manager</t>
        </is>
      </c>
      <c r="L7" s="56" t="n">
        <v>24000</v>
      </c>
      <c r="M7" s="56" t="n">
        <v>160</v>
      </c>
      <c r="N7" s="66">
        <f>IF(OR(K7="",N(M7)=0),"",L7/M7)</f>
        <v>150</v>
      </c>
    </row>
    <row r="8">
      <c r="B8" s="60" t="n">
        <v>46053</v>
      </c>
      <c r="C8" s="61" t="inlineStr">
        <is>
          <t>P03</t>
        </is>
      </c>
      <c r="D8" s="61" t="inlineStr">
        <is>
          <t>Example: Site supervisor</t>
        </is>
      </c>
      <c r="E8" s="61" t="n"/>
      <c r="F8" s="62" t="n">
        <v>58</v>
      </c>
      <c r="G8" s="63" t="n"/>
      <c r="H8" s="64">
        <f>IF(F8="","",IF(G8&lt;&gt;"",G8,IFERROR(VLOOKUP(D8,$K$7:$N$16,4,FALSE)+0,0)))</f>
        <v>90</v>
      </c>
      <c r="I8" s="65">
        <f>IF(F8="","",F8*H8)</f>
        <v>5220</v>
      </c>
      <c r="K8" s="54" t="inlineStr">
        <is>
          <t>Example: Site supervisor</t>
        </is>
      </c>
      <c r="L8" s="56" t="n">
        <v>14400</v>
      </c>
      <c r="M8" s="56" t="n">
        <v>160</v>
      </c>
      <c r="N8" s="66">
        <f>IF(OR(K8="",N(M8)=0),"",L8/M8)</f>
        <v>90</v>
      </c>
    </row>
    <row r="9">
      <c r="B9" s="60" t="n">
        <v>46053</v>
      </c>
      <c r="C9" s="61" t="inlineStr">
        <is>
          <t>P03</t>
        </is>
      </c>
      <c r="D9" s="61" t="inlineStr">
        <is>
          <t>Example: Technician</t>
        </is>
      </c>
      <c r="E9" s="61" t="n"/>
      <c r="F9" s="62" t="n">
        <v>181</v>
      </c>
      <c r="G9" s="63" t="n"/>
      <c r="H9" s="64">
        <f>IF(F9="","",IF(G9&lt;&gt;"",G9,IFERROR(VLOOKUP(D9,$K$7:$N$16,4,FALSE)+0,0)))</f>
        <v>50</v>
      </c>
      <c r="I9" s="65">
        <f>IF(F9="","",F9*H9)</f>
        <v>9050</v>
      </c>
      <c r="K9" s="54" t="inlineStr">
        <is>
          <t>Example: Technician</t>
        </is>
      </c>
      <c r="L9" s="56" t="n">
        <v>8000</v>
      </c>
      <c r="M9" s="56" t="n">
        <v>160</v>
      </c>
      <c r="N9" s="66">
        <f>IF(OR(K9="",N(M9)=0),"",L9/M9)</f>
        <v>50</v>
      </c>
    </row>
    <row r="10">
      <c r="B10" s="60" t="n">
        <v>46053</v>
      </c>
      <c r="C10" s="61" t="inlineStr">
        <is>
          <t>P03</t>
        </is>
      </c>
      <c r="D10" s="61" t="inlineStr">
        <is>
          <t>Example: Labourer</t>
        </is>
      </c>
      <c r="E10" s="61" t="n"/>
      <c r="F10" s="62" t="n">
        <v>188</v>
      </c>
      <c r="G10" s="63" t="n"/>
      <c r="H10" s="64">
        <f>IF(F10="","",IF(G10&lt;&gt;"",G10,IFERROR(VLOOKUP(D10,$K$7:$N$16,4,FALSE)+0,0)))</f>
        <v>30</v>
      </c>
      <c r="I10" s="65">
        <f>IF(F10="","",F10*H10)</f>
        <v>5640</v>
      </c>
      <c r="K10" s="54" t="inlineStr">
        <is>
          <t>Example: Labourer</t>
        </is>
      </c>
      <c r="L10" s="56" t="n">
        <v>4800</v>
      </c>
      <c r="M10" s="56" t="n">
        <v>160</v>
      </c>
      <c r="N10" s="66">
        <f>IF(OR(K10="",N(M10)=0),"",L10/M10)</f>
        <v>30</v>
      </c>
    </row>
    <row r="11">
      <c r="B11" s="60" t="n">
        <v>46081</v>
      </c>
      <c r="C11" s="61" t="inlineStr">
        <is>
          <t>P03</t>
        </is>
      </c>
      <c r="D11" s="61" t="inlineStr">
        <is>
          <t>Example: Project manager</t>
        </is>
      </c>
      <c r="E11" s="61" t="n"/>
      <c r="F11" s="62" t="n">
        <v>18</v>
      </c>
      <c r="G11" s="63" t="n"/>
      <c r="H11" s="64">
        <f>IF(F11="","",IF(G11&lt;&gt;"",G11,IFERROR(VLOOKUP(D11,$K$7:$N$16,4,FALSE)+0,0)))</f>
        <v>150</v>
      </c>
      <c r="I11" s="65">
        <f>IF(F11="","",F11*H11)</f>
        <v>2700</v>
      </c>
      <c r="K11" s="54" t="n"/>
      <c r="L11" s="56" t="n"/>
      <c r="M11" s="56" t="n"/>
      <c r="N11" s="66">
        <f>IF(OR(K11="",N(M11)=0),"",L11/M11)</f>
        <v/>
      </c>
    </row>
    <row r="12">
      <c r="B12" s="60" t="n">
        <v>46081</v>
      </c>
      <c r="C12" s="61" t="inlineStr">
        <is>
          <t>P03</t>
        </is>
      </c>
      <c r="D12" s="61" t="inlineStr">
        <is>
          <t>Example: Site supervisor</t>
        </is>
      </c>
      <c r="E12" s="61" t="n"/>
      <c r="F12" s="62" t="n">
        <v>58</v>
      </c>
      <c r="G12" s="63" t="n"/>
      <c r="H12" s="64">
        <f>IF(F12="","",IF(G12&lt;&gt;"",G12,IFERROR(VLOOKUP(D12,$K$7:$N$16,4,FALSE)+0,0)))</f>
        <v>90</v>
      </c>
      <c r="I12" s="65">
        <f>IF(F12="","",F12*H12)</f>
        <v>5220</v>
      </c>
      <c r="K12" s="54" t="n"/>
      <c r="L12" s="56" t="n"/>
      <c r="M12" s="56" t="n"/>
      <c r="N12" s="66">
        <f>IF(OR(K12="",N(M12)=0),"",L12/M12)</f>
        <v/>
      </c>
    </row>
    <row r="13">
      <c r="B13" s="60" t="n">
        <v>46081</v>
      </c>
      <c r="C13" s="61" t="inlineStr">
        <is>
          <t>P03</t>
        </is>
      </c>
      <c r="D13" s="61" t="inlineStr">
        <is>
          <t>Example: Technician</t>
        </is>
      </c>
      <c r="E13" s="61" t="n"/>
      <c r="F13" s="62" t="n">
        <v>181</v>
      </c>
      <c r="G13" s="63" t="n"/>
      <c r="H13" s="64">
        <f>IF(F13="","",IF(G13&lt;&gt;"",G13,IFERROR(VLOOKUP(D13,$K$7:$N$16,4,FALSE)+0,0)))</f>
        <v>50</v>
      </c>
      <c r="I13" s="65">
        <f>IF(F13="","",F13*H13)</f>
        <v>9050</v>
      </c>
      <c r="K13" s="54" t="n"/>
      <c r="L13" s="56" t="n"/>
      <c r="M13" s="56" t="n"/>
      <c r="N13" s="66">
        <f>IF(OR(K13="",N(M13)=0),"",L13/M13)</f>
        <v/>
      </c>
    </row>
    <row r="14">
      <c r="B14" s="60" t="n">
        <v>46081</v>
      </c>
      <c r="C14" s="61" t="inlineStr">
        <is>
          <t>P03</t>
        </is>
      </c>
      <c r="D14" s="61" t="inlineStr">
        <is>
          <t>Example: Labourer</t>
        </is>
      </c>
      <c r="E14" s="61" t="n"/>
      <c r="F14" s="62" t="n">
        <v>188</v>
      </c>
      <c r="G14" s="63" t="n"/>
      <c r="H14" s="64">
        <f>IF(F14="","",IF(G14&lt;&gt;"",G14,IFERROR(VLOOKUP(D14,$K$7:$N$16,4,FALSE)+0,0)))</f>
        <v>30</v>
      </c>
      <c r="I14" s="65">
        <f>IF(F14="","",F14*H14)</f>
        <v>5640</v>
      </c>
      <c r="K14" s="54" t="n"/>
      <c r="L14" s="56" t="n"/>
      <c r="M14" s="56" t="n"/>
      <c r="N14" s="66">
        <f>IF(OR(K14="",N(M14)=0),"",L14/M14)</f>
        <v/>
      </c>
    </row>
    <row r="15">
      <c r="B15" s="60" t="n">
        <v>46112</v>
      </c>
      <c r="C15" s="61" t="inlineStr">
        <is>
          <t>P03</t>
        </is>
      </c>
      <c r="D15" s="61" t="inlineStr">
        <is>
          <t>Example: Project manager</t>
        </is>
      </c>
      <c r="E15" s="61" t="n"/>
      <c r="F15" s="62" t="n">
        <v>18</v>
      </c>
      <c r="G15" s="63" t="n"/>
      <c r="H15" s="64">
        <f>IF(F15="","",IF(G15&lt;&gt;"",G15,IFERROR(VLOOKUP(D15,$K$7:$N$16,4,FALSE)+0,0)))</f>
        <v>150</v>
      </c>
      <c r="I15" s="65">
        <f>IF(F15="","",F15*H15)</f>
        <v>2700</v>
      </c>
      <c r="K15" s="54" t="n"/>
      <c r="L15" s="56" t="n"/>
      <c r="M15" s="56" t="n"/>
      <c r="N15" s="66">
        <f>IF(OR(K15="",N(M15)=0),"",L15/M15)</f>
        <v/>
      </c>
    </row>
    <row r="16">
      <c r="B16" s="60" t="n">
        <v>46112</v>
      </c>
      <c r="C16" s="61" t="inlineStr">
        <is>
          <t>P03</t>
        </is>
      </c>
      <c r="D16" s="61" t="inlineStr">
        <is>
          <t>Example: Site supervisor</t>
        </is>
      </c>
      <c r="E16" s="61" t="n"/>
      <c r="F16" s="62" t="n">
        <v>58</v>
      </c>
      <c r="G16" s="63" t="n"/>
      <c r="H16" s="64">
        <f>IF(F16="","",IF(G16&lt;&gt;"",G16,IFERROR(VLOOKUP(D16,$K$7:$N$16,4,FALSE)+0,0)))</f>
        <v>90</v>
      </c>
      <c r="I16" s="65">
        <f>IF(F16="","",F16*H16)</f>
        <v>5220</v>
      </c>
      <c r="K16" s="54" t="n"/>
      <c r="L16" s="56" t="n"/>
      <c r="M16" s="56" t="n"/>
      <c r="N16" s="66">
        <f>IF(OR(K16="",N(M16)=0),"",L16/M16)</f>
        <v/>
      </c>
    </row>
    <row r="17">
      <c r="B17" s="60" t="n">
        <v>46112</v>
      </c>
      <c r="C17" s="61" t="inlineStr">
        <is>
          <t>P03</t>
        </is>
      </c>
      <c r="D17" s="61" t="inlineStr">
        <is>
          <t>Example: Technician</t>
        </is>
      </c>
      <c r="E17" s="61" t="n"/>
      <c r="F17" s="62" t="n">
        <v>181</v>
      </c>
      <c r="G17" s="63" t="n"/>
      <c r="H17" s="64">
        <f>IF(F17="","",IF(G17&lt;&gt;"",G17,IFERROR(VLOOKUP(D17,$K$7:$N$16,4,FALSE)+0,0)))</f>
        <v>50</v>
      </c>
      <c r="I17" s="65">
        <f>IF(F17="","",F17*H17)</f>
        <v>9050</v>
      </c>
      <c r="K17" s="18" t="inlineStr">
        <is>
          <t>Monthly cost = salary + allowances + benefits + other employment costs. Example values only.</t>
        </is>
      </c>
    </row>
    <row r="18">
      <c r="B18" s="60" t="n">
        <v>46112</v>
      </c>
      <c r="C18" s="61" t="inlineStr">
        <is>
          <t>P03</t>
        </is>
      </c>
      <c r="D18" s="61" t="inlineStr">
        <is>
          <t>Example: Labourer</t>
        </is>
      </c>
      <c r="E18" s="61" t="n"/>
      <c r="F18" s="62" t="n">
        <v>188</v>
      </c>
      <c r="G18" s="63" t="n"/>
      <c r="H18" s="64">
        <f>IF(F18="","",IF(G18&lt;&gt;"",G18,IFERROR(VLOOKUP(D18,$K$7:$N$16,4,FALSE)+0,0)))</f>
        <v>30</v>
      </c>
      <c r="I18" s="65">
        <f>IF(F18="","",F18*H18)</f>
        <v>5640</v>
      </c>
      <c r="K18" s="18" t="inlineStr">
        <is>
          <t>Productive hours = hours actually available for project work (after leave, training, idle time).</t>
        </is>
      </c>
    </row>
    <row r="19">
      <c r="B19" s="60" t="n">
        <v>46142</v>
      </c>
      <c r="C19" s="61" t="inlineStr">
        <is>
          <t>P03</t>
        </is>
      </c>
      <c r="D19" s="61" t="inlineStr">
        <is>
          <t>Example: Project manager</t>
        </is>
      </c>
      <c r="E19" s="61" t="n"/>
      <c r="F19" s="62" t="n">
        <v>18</v>
      </c>
      <c r="G19" s="63" t="n"/>
      <c r="H19" s="64">
        <f>IF(F19="","",IF(G19&lt;&gt;"",G19,IFERROR(VLOOKUP(D19,$K$7:$N$16,4,FALSE)+0,0)))</f>
        <v>150</v>
      </c>
      <c r="I19" s="65">
        <f>IF(F19="","",F19*H19)</f>
        <v>2700</v>
      </c>
    </row>
    <row r="20">
      <c r="B20" s="60" t="n">
        <v>46142</v>
      </c>
      <c r="C20" s="61" t="inlineStr">
        <is>
          <t>P03</t>
        </is>
      </c>
      <c r="D20" s="61" t="inlineStr">
        <is>
          <t>Example: Site supervisor</t>
        </is>
      </c>
      <c r="E20" s="61" t="n"/>
      <c r="F20" s="62" t="n">
        <v>58</v>
      </c>
      <c r="G20" s="63" t="n"/>
      <c r="H20" s="64">
        <f>IF(F20="","",IF(G20&lt;&gt;"",G20,IFERROR(VLOOKUP(D20,$K$7:$N$16,4,FALSE)+0,0)))</f>
        <v>90</v>
      </c>
      <c r="I20" s="65">
        <f>IF(F20="","",F20*H20)</f>
        <v>5220</v>
      </c>
    </row>
    <row r="21">
      <c r="B21" s="60" t="n">
        <v>46142</v>
      </c>
      <c r="C21" s="61" t="inlineStr">
        <is>
          <t>P03</t>
        </is>
      </c>
      <c r="D21" s="61" t="inlineStr">
        <is>
          <t>Example: Technician</t>
        </is>
      </c>
      <c r="E21" s="61" t="n"/>
      <c r="F21" s="62" t="n">
        <v>181</v>
      </c>
      <c r="G21" s="63" t="n"/>
      <c r="H21" s="64">
        <f>IF(F21="","",IF(G21&lt;&gt;"",G21,IFERROR(VLOOKUP(D21,$K$7:$N$16,4,FALSE)+0,0)))</f>
        <v>50</v>
      </c>
      <c r="I21" s="65">
        <f>IF(F21="","",F21*H21)</f>
        <v>9050</v>
      </c>
    </row>
    <row r="22">
      <c r="B22" s="60" t="n">
        <v>46142</v>
      </c>
      <c r="C22" s="61" t="inlineStr">
        <is>
          <t>P03</t>
        </is>
      </c>
      <c r="D22" s="61" t="inlineStr">
        <is>
          <t>Example: Labourer</t>
        </is>
      </c>
      <c r="E22" s="61" t="n"/>
      <c r="F22" s="62" t="n">
        <v>188</v>
      </c>
      <c r="G22" s="63" t="n"/>
      <c r="H22" s="64">
        <f>IF(F22="","",IF(G22&lt;&gt;"",G22,IFERROR(VLOOKUP(D22,$K$7:$N$16,4,FALSE)+0,0)))</f>
        <v>30</v>
      </c>
      <c r="I22" s="65">
        <f>IF(F22="","",F22*H22)</f>
        <v>5640</v>
      </c>
    </row>
    <row r="23">
      <c r="B23" s="60" t="n">
        <v>46173</v>
      </c>
      <c r="C23" s="61" t="inlineStr">
        <is>
          <t>P03</t>
        </is>
      </c>
      <c r="D23" s="61" t="inlineStr">
        <is>
          <t>Example: Project manager</t>
        </is>
      </c>
      <c r="E23" s="61" t="n"/>
      <c r="F23" s="62" t="n">
        <v>18</v>
      </c>
      <c r="G23" s="63" t="n"/>
      <c r="H23" s="64">
        <f>IF(F23="","",IF(G23&lt;&gt;"",G23,IFERROR(VLOOKUP(D23,$K$7:$N$16,4,FALSE)+0,0)))</f>
        <v>150</v>
      </c>
      <c r="I23" s="65">
        <f>IF(F23="","",F23*H23)</f>
        <v>2700</v>
      </c>
    </row>
    <row r="24">
      <c r="B24" s="60" t="n">
        <v>46173</v>
      </c>
      <c r="C24" s="61" t="inlineStr">
        <is>
          <t>P03</t>
        </is>
      </c>
      <c r="D24" s="61" t="inlineStr">
        <is>
          <t>Example: Site supervisor</t>
        </is>
      </c>
      <c r="E24" s="61" t="n"/>
      <c r="F24" s="62" t="n">
        <v>58</v>
      </c>
      <c r="G24" s="63" t="n"/>
      <c r="H24" s="64">
        <f>IF(F24="","",IF(G24&lt;&gt;"",G24,IFERROR(VLOOKUP(D24,$K$7:$N$16,4,FALSE)+0,0)))</f>
        <v>90</v>
      </c>
      <c r="I24" s="65">
        <f>IF(F24="","",F24*H24)</f>
        <v>5220</v>
      </c>
    </row>
    <row r="25">
      <c r="B25" s="60" t="n">
        <v>46173</v>
      </c>
      <c r="C25" s="61" t="inlineStr">
        <is>
          <t>P03</t>
        </is>
      </c>
      <c r="D25" s="61" t="inlineStr">
        <is>
          <t>Example: Technician</t>
        </is>
      </c>
      <c r="E25" s="61" t="n"/>
      <c r="F25" s="62" t="n">
        <v>181</v>
      </c>
      <c r="G25" s="63" t="n"/>
      <c r="H25" s="64">
        <f>IF(F25="","",IF(G25&lt;&gt;"",G25,IFERROR(VLOOKUP(D25,$K$7:$N$16,4,FALSE)+0,0)))</f>
        <v>50</v>
      </c>
      <c r="I25" s="65">
        <f>IF(F25="","",F25*H25)</f>
        <v>9050</v>
      </c>
    </row>
    <row r="26">
      <c r="B26" s="60" t="n">
        <v>46173</v>
      </c>
      <c r="C26" s="61" t="inlineStr">
        <is>
          <t>P03</t>
        </is>
      </c>
      <c r="D26" s="61" t="inlineStr">
        <is>
          <t>Example: Labourer</t>
        </is>
      </c>
      <c r="E26" s="61" t="n"/>
      <c r="F26" s="62" t="n">
        <v>188</v>
      </c>
      <c r="G26" s="63" t="n"/>
      <c r="H26" s="64">
        <f>IF(F26="","",IF(G26&lt;&gt;"",G26,IFERROR(VLOOKUP(D26,$K$7:$N$16,4,FALSE)+0,0)))</f>
        <v>30</v>
      </c>
      <c r="I26" s="65">
        <f>IF(F26="","",F26*H26)</f>
        <v>5640</v>
      </c>
    </row>
    <row r="27">
      <c r="B27" s="60" t="n">
        <v>46203</v>
      </c>
      <c r="C27" s="61" t="inlineStr">
        <is>
          <t>P01</t>
        </is>
      </c>
      <c r="D27" s="61" t="inlineStr">
        <is>
          <t>Example: Project manager</t>
        </is>
      </c>
      <c r="E27" s="61" t="n"/>
      <c r="F27" s="62" t="n">
        <v>33</v>
      </c>
      <c r="G27" s="63" t="n"/>
      <c r="H27" s="64">
        <f>IF(F27="","",IF(G27&lt;&gt;"",G27,IFERROR(VLOOKUP(D27,$K$7:$N$16,4,FALSE)+0,0)))</f>
        <v>150</v>
      </c>
      <c r="I27" s="65">
        <f>IF(F27="","",F27*H27)</f>
        <v>4950</v>
      </c>
    </row>
    <row r="28">
      <c r="B28" s="60" t="n">
        <v>46203</v>
      </c>
      <c r="C28" s="61" t="inlineStr">
        <is>
          <t>P01</t>
        </is>
      </c>
      <c r="D28" s="61" t="inlineStr">
        <is>
          <t>Example: Site supervisor</t>
        </is>
      </c>
      <c r="E28" s="61" t="n"/>
      <c r="F28" s="62" t="n">
        <v>105</v>
      </c>
      <c r="G28" s="63" t="n"/>
      <c r="H28" s="64">
        <f>IF(F28="","",IF(G28&lt;&gt;"",G28,IFERROR(VLOOKUP(D28,$K$7:$N$16,4,FALSE)+0,0)))</f>
        <v>90</v>
      </c>
      <c r="I28" s="65">
        <f>IF(F28="","",F28*H28)</f>
        <v>9450</v>
      </c>
    </row>
    <row r="29">
      <c r="B29" s="60" t="n">
        <v>46203</v>
      </c>
      <c r="C29" s="61" t="inlineStr">
        <is>
          <t>P01</t>
        </is>
      </c>
      <c r="D29" s="61" t="inlineStr">
        <is>
          <t>Example: Technician</t>
        </is>
      </c>
      <c r="E29" s="61" t="n"/>
      <c r="F29" s="62" t="n">
        <v>328</v>
      </c>
      <c r="G29" s="63" t="n"/>
      <c r="H29" s="64">
        <f>IF(F29="","",IF(G29&lt;&gt;"",G29,IFERROR(VLOOKUP(D29,$K$7:$N$16,4,FALSE)+0,0)))</f>
        <v>50</v>
      </c>
      <c r="I29" s="65">
        <f>IF(F29="","",F29*H29)</f>
        <v>16400</v>
      </c>
    </row>
    <row r="30">
      <c r="B30" s="60" t="n">
        <v>46203</v>
      </c>
      <c r="C30" s="61" t="inlineStr">
        <is>
          <t>P01</t>
        </is>
      </c>
      <c r="D30" s="61" t="inlineStr">
        <is>
          <t>Example: Labourer</t>
        </is>
      </c>
      <c r="E30" s="61" t="n"/>
      <c r="F30" s="62" t="n">
        <v>342</v>
      </c>
      <c r="G30" s="63" t="n"/>
      <c r="H30" s="64">
        <f>IF(F30="","",IF(G30&lt;&gt;"",G30,IFERROR(VLOOKUP(D30,$K$7:$N$16,4,FALSE)+0,0)))</f>
        <v>30</v>
      </c>
      <c r="I30" s="65">
        <f>IF(F30="","",F30*H30)</f>
        <v>10260</v>
      </c>
    </row>
    <row r="31">
      <c r="B31" s="60" t="n">
        <v>46203</v>
      </c>
      <c r="C31" s="61" t="inlineStr">
        <is>
          <t>P03</t>
        </is>
      </c>
      <c r="D31" s="61" t="inlineStr">
        <is>
          <t>Example: Project manager</t>
        </is>
      </c>
      <c r="E31" s="61" t="n"/>
      <c r="F31" s="62" t="n">
        <v>18</v>
      </c>
      <c r="G31" s="63" t="n"/>
      <c r="H31" s="64">
        <f>IF(F31="","",IF(G31&lt;&gt;"",G31,IFERROR(VLOOKUP(D31,$K$7:$N$16,4,FALSE)+0,0)))</f>
        <v>150</v>
      </c>
      <c r="I31" s="65">
        <f>IF(F31="","",F31*H31)</f>
        <v>2700</v>
      </c>
    </row>
    <row r="32">
      <c r="B32" s="60" t="n">
        <v>46203</v>
      </c>
      <c r="C32" s="61" t="inlineStr">
        <is>
          <t>P03</t>
        </is>
      </c>
      <c r="D32" s="61" t="inlineStr">
        <is>
          <t>Example: Site supervisor</t>
        </is>
      </c>
      <c r="E32" s="61" t="n"/>
      <c r="F32" s="62" t="n">
        <v>58</v>
      </c>
      <c r="G32" s="63" t="n"/>
      <c r="H32" s="64">
        <f>IF(F32="","",IF(G32&lt;&gt;"",G32,IFERROR(VLOOKUP(D32,$K$7:$N$16,4,FALSE)+0,0)))</f>
        <v>90</v>
      </c>
      <c r="I32" s="65">
        <f>IF(F32="","",F32*H32)</f>
        <v>5220</v>
      </c>
    </row>
    <row r="33">
      <c r="B33" s="60" t="n">
        <v>46203</v>
      </c>
      <c r="C33" s="61" t="inlineStr">
        <is>
          <t>P03</t>
        </is>
      </c>
      <c r="D33" s="61" t="inlineStr">
        <is>
          <t>Example: Technician</t>
        </is>
      </c>
      <c r="E33" s="61" t="n"/>
      <c r="F33" s="62" t="n">
        <v>181</v>
      </c>
      <c r="G33" s="63" t="n"/>
      <c r="H33" s="64">
        <f>IF(F33="","",IF(G33&lt;&gt;"",G33,IFERROR(VLOOKUP(D33,$K$7:$N$16,4,FALSE)+0,0)))</f>
        <v>50</v>
      </c>
      <c r="I33" s="65">
        <f>IF(F33="","",F33*H33)</f>
        <v>9050</v>
      </c>
    </row>
    <row r="34">
      <c r="B34" s="60" t="n">
        <v>46203</v>
      </c>
      <c r="C34" s="61" t="inlineStr">
        <is>
          <t>P03</t>
        </is>
      </c>
      <c r="D34" s="61" t="inlineStr">
        <is>
          <t>Example: Labourer</t>
        </is>
      </c>
      <c r="E34" s="61" t="n"/>
      <c r="F34" s="62" t="n">
        <v>188</v>
      </c>
      <c r="G34" s="63" t="n"/>
      <c r="H34" s="64">
        <f>IF(F34="","",IF(G34&lt;&gt;"",G34,IFERROR(VLOOKUP(D34,$K$7:$N$16,4,FALSE)+0,0)))</f>
        <v>30</v>
      </c>
      <c r="I34" s="65">
        <f>IF(F34="","",F34*H34)</f>
        <v>5640</v>
      </c>
    </row>
    <row r="35">
      <c r="B35" s="60" t="n">
        <v>46234</v>
      </c>
      <c r="C35" s="61" t="inlineStr">
        <is>
          <t>P01</t>
        </is>
      </c>
      <c r="D35" s="61" t="inlineStr">
        <is>
          <t>Example: Project manager</t>
        </is>
      </c>
      <c r="E35" s="61" t="n"/>
      <c r="F35" s="62" t="n">
        <v>33</v>
      </c>
      <c r="G35" s="63" t="n"/>
      <c r="H35" s="64">
        <f>IF(F35="","",IF(G35&lt;&gt;"",G35,IFERROR(VLOOKUP(D35,$K$7:$N$16,4,FALSE)+0,0)))</f>
        <v>150</v>
      </c>
      <c r="I35" s="65">
        <f>IF(F35="","",F35*H35)</f>
        <v>4950</v>
      </c>
    </row>
    <row r="36">
      <c r="B36" s="60" t="n">
        <v>46234</v>
      </c>
      <c r="C36" s="61" t="inlineStr">
        <is>
          <t>P01</t>
        </is>
      </c>
      <c r="D36" s="61" t="inlineStr">
        <is>
          <t>Example: Site supervisor</t>
        </is>
      </c>
      <c r="E36" s="61" t="n"/>
      <c r="F36" s="62" t="n">
        <v>105</v>
      </c>
      <c r="G36" s="63" t="n"/>
      <c r="H36" s="64">
        <f>IF(F36="","",IF(G36&lt;&gt;"",G36,IFERROR(VLOOKUP(D36,$K$7:$N$16,4,FALSE)+0,0)))</f>
        <v>90</v>
      </c>
      <c r="I36" s="65">
        <f>IF(F36="","",F36*H36)</f>
        <v>9450</v>
      </c>
    </row>
    <row r="37">
      <c r="B37" s="60" t="n">
        <v>46234</v>
      </c>
      <c r="C37" s="61" t="inlineStr">
        <is>
          <t>P01</t>
        </is>
      </c>
      <c r="D37" s="61" t="inlineStr">
        <is>
          <t>Example: Technician</t>
        </is>
      </c>
      <c r="E37" s="61" t="n"/>
      <c r="F37" s="62" t="n">
        <v>328</v>
      </c>
      <c r="G37" s="63" t="n"/>
      <c r="H37" s="64">
        <f>IF(F37="","",IF(G37&lt;&gt;"",G37,IFERROR(VLOOKUP(D37,$K$7:$N$16,4,FALSE)+0,0)))</f>
        <v>50</v>
      </c>
      <c r="I37" s="65">
        <f>IF(F37="","",F37*H37)</f>
        <v>16400</v>
      </c>
    </row>
    <row r="38">
      <c r="B38" s="60" t="n">
        <v>46234</v>
      </c>
      <c r="C38" s="61" t="inlineStr">
        <is>
          <t>P01</t>
        </is>
      </c>
      <c r="D38" s="61" t="inlineStr">
        <is>
          <t>Example: Labourer</t>
        </is>
      </c>
      <c r="E38" s="61" t="n"/>
      <c r="F38" s="62" t="n">
        <v>342</v>
      </c>
      <c r="G38" s="63" t="n"/>
      <c r="H38" s="64">
        <f>IF(F38="","",IF(G38&lt;&gt;"",G38,IFERROR(VLOOKUP(D38,$K$7:$N$16,4,FALSE)+0,0)))</f>
        <v>30</v>
      </c>
      <c r="I38" s="65">
        <f>IF(F38="","",F38*H38)</f>
        <v>10260</v>
      </c>
    </row>
    <row r="39">
      <c r="B39" s="60" t="n">
        <v>46234</v>
      </c>
      <c r="C39" s="61" t="inlineStr">
        <is>
          <t>P03</t>
        </is>
      </c>
      <c r="D39" s="61" t="inlineStr">
        <is>
          <t>Example: Project manager</t>
        </is>
      </c>
      <c r="E39" s="61" t="n"/>
      <c r="F39" s="62" t="n">
        <v>18</v>
      </c>
      <c r="G39" s="63" t="n"/>
      <c r="H39" s="64">
        <f>IF(F39="","",IF(G39&lt;&gt;"",G39,IFERROR(VLOOKUP(D39,$K$7:$N$16,4,FALSE)+0,0)))</f>
        <v>150</v>
      </c>
      <c r="I39" s="65">
        <f>IF(F39="","",F39*H39)</f>
        <v>2700</v>
      </c>
    </row>
    <row r="40">
      <c r="B40" s="60" t="n">
        <v>46234</v>
      </c>
      <c r="C40" s="61" t="inlineStr">
        <is>
          <t>P03</t>
        </is>
      </c>
      <c r="D40" s="61" t="inlineStr">
        <is>
          <t>Example: Site supervisor</t>
        </is>
      </c>
      <c r="E40" s="61" t="n"/>
      <c r="F40" s="62" t="n">
        <v>58</v>
      </c>
      <c r="G40" s="63" t="n"/>
      <c r="H40" s="64">
        <f>IF(F40="","",IF(G40&lt;&gt;"",G40,IFERROR(VLOOKUP(D40,$K$7:$N$16,4,FALSE)+0,0)))</f>
        <v>90</v>
      </c>
      <c r="I40" s="65">
        <f>IF(F40="","",F40*H40)</f>
        <v>5220</v>
      </c>
    </row>
    <row r="41">
      <c r="B41" s="60" t="n">
        <v>46234</v>
      </c>
      <c r="C41" s="61" t="inlineStr">
        <is>
          <t>P03</t>
        </is>
      </c>
      <c r="D41" s="61" t="inlineStr">
        <is>
          <t>Example: Technician</t>
        </is>
      </c>
      <c r="E41" s="61" t="n"/>
      <c r="F41" s="62" t="n">
        <v>181</v>
      </c>
      <c r="G41" s="63" t="n"/>
      <c r="H41" s="64">
        <f>IF(F41="","",IF(G41&lt;&gt;"",G41,IFERROR(VLOOKUP(D41,$K$7:$N$16,4,FALSE)+0,0)))</f>
        <v>50</v>
      </c>
      <c r="I41" s="65">
        <f>IF(F41="","",F41*H41)</f>
        <v>9050</v>
      </c>
    </row>
    <row r="42">
      <c r="B42" s="60" t="n">
        <v>46234</v>
      </c>
      <c r="C42" s="61" t="inlineStr">
        <is>
          <t>P03</t>
        </is>
      </c>
      <c r="D42" s="61" t="inlineStr">
        <is>
          <t>Example: Labourer</t>
        </is>
      </c>
      <c r="E42" s="61" t="n"/>
      <c r="F42" s="62" t="n">
        <v>188</v>
      </c>
      <c r="G42" s="63" t="n"/>
      <c r="H42" s="64">
        <f>IF(F42="","",IF(G42&lt;&gt;"",G42,IFERROR(VLOOKUP(D42,$K$7:$N$16,4,FALSE)+0,0)))</f>
        <v>30</v>
      </c>
      <c r="I42" s="65">
        <f>IF(F42="","",F42*H42)</f>
        <v>5640</v>
      </c>
    </row>
    <row r="43">
      <c r="B43" s="60" t="n">
        <v>46265</v>
      </c>
      <c r="C43" s="61" t="inlineStr">
        <is>
          <t>P01</t>
        </is>
      </c>
      <c r="D43" s="61" t="inlineStr">
        <is>
          <t>Example: Project manager</t>
        </is>
      </c>
      <c r="E43" s="61" t="n"/>
      <c r="F43" s="62" t="n">
        <v>33</v>
      </c>
      <c r="G43" s="63" t="n"/>
      <c r="H43" s="64">
        <f>IF(F43="","",IF(G43&lt;&gt;"",G43,IFERROR(VLOOKUP(D43,$K$7:$N$16,4,FALSE)+0,0)))</f>
        <v>150</v>
      </c>
      <c r="I43" s="65">
        <f>IF(F43="","",F43*H43)</f>
        <v>4950</v>
      </c>
    </row>
    <row r="44">
      <c r="B44" s="60" t="n">
        <v>46265</v>
      </c>
      <c r="C44" s="61" t="inlineStr">
        <is>
          <t>P01</t>
        </is>
      </c>
      <c r="D44" s="61" t="inlineStr">
        <is>
          <t>Example: Site supervisor</t>
        </is>
      </c>
      <c r="E44" s="61" t="n"/>
      <c r="F44" s="62" t="n">
        <v>105</v>
      </c>
      <c r="G44" s="63" t="n"/>
      <c r="H44" s="64">
        <f>IF(F44="","",IF(G44&lt;&gt;"",G44,IFERROR(VLOOKUP(D44,$K$7:$N$16,4,FALSE)+0,0)))</f>
        <v>90</v>
      </c>
      <c r="I44" s="65">
        <f>IF(F44="","",F44*H44)</f>
        <v>9450</v>
      </c>
    </row>
    <row r="45">
      <c r="B45" s="60" t="n">
        <v>46265</v>
      </c>
      <c r="C45" s="61" t="inlineStr">
        <is>
          <t>P01</t>
        </is>
      </c>
      <c r="D45" s="61" t="inlineStr">
        <is>
          <t>Example: Technician</t>
        </is>
      </c>
      <c r="E45" s="61" t="n"/>
      <c r="F45" s="62" t="n">
        <v>328</v>
      </c>
      <c r="G45" s="63" t="n"/>
      <c r="H45" s="64">
        <f>IF(F45="","",IF(G45&lt;&gt;"",G45,IFERROR(VLOOKUP(D45,$K$7:$N$16,4,FALSE)+0,0)))</f>
        <v>50</v>
      </c>
      <c r="I45" s="65">
        <f>IF(F45="","",F45*H45)</f>
        <v>16400</v>
      </c>
    </row>
    <row r="46">
      <c r="B46" s="60" t="n">
        <v>46265</v>
      </c>
      <c r="C46" s="61" t="inlineStr">
        <is>
          <t>P01</t>
        </is>
      </c>
      <c r="D46" s="61" t="inlineStr">
        <is>
          <t>Example: Labourer</t>
        </is>
      </c>
      <c r="E46" s="61" t="n"/>
      <c r="F46" s="62" t="n">
        <v>342</v>
      </c>
      <c r="G46" s="63" t="n"/>
      <c r="H46" s="64">
        <f>IF(F46="","",IF(G46&lt;&gt;"",G46,IFERROR(VLOOKUP(D46,$K$7:$N$16,4,FALSE)+0,0)))</f>
        <v>30</v>
      </c>
      <c r="I46" s="65">
        <f>IF(F46="","",F46*H46)</f>
        <v>10260</v>
      </c>
    </row>
    <row r="47">
      <c r="B47" s="60" t="n">
        <v>46265</v>
      </c>
      <c r="C47" s="61" t="inlineStr">
        <is>
          <t>P04</t>
        </is>
      </c>
      <c r="D47" s="61" t="inlineStr">
        <is>
          <t>Example: Project manager</t>
        </is>
      </c>
      <c r="E47" s="61" t="n"/>
      <c r="F47" s="62" t="n">
        <v>14</v>
      </c>
      <c r="G47" s="63" t="n"/>
      <c r="H47" s="64">
        <f>IF(F47="","",IF(G47&lt;&gt;"",G47,IFERROR(VLOOKUP(D47,$K$7:$N$16,4,FALSE)+0,0)))</f>
        <v>150</v>
      </c>
      <c r="I47" s="65">
        <f>IF(F47="","",F47*H47)</f>
        <v>2100</v>
      </c>
    </row>
    <row r="48">
      <c r="B48" s="60" t="n">
        <v>46265</v>
      </c>
      <c r="C48" s="61" t="inlineStr">
        <is>
          <t>P04</t>
        </is>
      </c>
      <c r="D48" s="61" t="inlineStr">
        <is>
          <t>Example: Site supervisor</t>
        </is>
      </c>
      <c r="E48" s="61" t="n"/>
      <c r="F48" s="62" t="n">
        <v>44</v>
      </c>
      <c r="G48" s="63" t="n"/>
      <c r="H48" s="64">
        <f>IF(F48="","",IF(G48&lt;&gt;"",G48,IFERROR(VLOOKUP(D48,$K$7:$N$16,4,FALSE)+0,0)))</f>
        <v>90</v>
      </c>
      <c r="I48" s="65">
        <f>IF(F48="","",F48*H48)</f>
        <v>3960</v>
      </c>
    </row>
    <row r="49">
      <c r="B49" s="60" t="n">
        <v>46265</v>
      </c>
      <c r="C49" s="61" t="inlineStr">
        <is>
          <t>P04</t>
        </is>
      </c>
      <c r="D49" s="61" t="inlineStr">
        <is>
          <t>Example: Technician</t>
        </is>
      </c>
      <c r="E49" s="61" t="n"/>
      <c r="F49" s="62" t="n">
        <v>139</v>
      </c>
      <c r="G49" s="63" t="n"/>
      <c r="H49" s="64">
        <f>IF(F49="","",IF(G49&lt;&gt;"",G49,IFERROR(VLOOKUP(D49,$K$7:$N$16,4,FALSE)+0,0)))</f>
        <v>50</v>
      </c>
      <c r="I49" s="65">
        <f>IF(F49="","",F49*H49)</f>
        <v>6950</v>
      </c>
    </row>
    <row r="50">
      <c r="B50" s="60" t="n">
        <v>46265</v>
      </c>
      <c r="C50" s="61" t="inlineStr">
        <is>
          <t>P04</t>
        </is>
      </c>
      <c r="D50" s="61" t="inlineStr">
        <is>
          <t>Example: Labourer</t>
        </is>
      </c>
      <c r="E50" s="61" t="n"/>
      <c r="F50" s="62" t="n">
        <v>144</v>
      </c>
      <c r="G50" s="63" t="n"/>
      <c r="H50" s="64">
        <f>IF(F50="","",IF(G50&lt;&gt;"",G50,IFERROR(VLOOKUP(D50,$K$7:$N$16,4,FALSE)+0,0)))</f>
        <v>30</v>
      </c>
      <c r="I50" s="65">
        <f>IF(F50="","",F50*H50)</f>
        <v>4320</v>
      </c>
    </row>
    <row r="51">
      <c r="B51" s="60" t="n">
        <v>46295</v>
      </c>
      <c r="C51" s="61" t="inlineStr">
        <is>
          <t>P01</t>
        </is>
      </c>
      <c r="D51" s="61" t="inlineStr">
        <is>
          <t>Example: Project manager</t>
        </is>
      </c>
      <c r="E51" s="61" t="n"/>
      <c r="F51" s="62" t="n">
        <v>33</v>
      </c>
      <c r="G51" s="63" t="n"/>
      <c r="H51" s="64">
        <f>IF(F51="","",IF(G51&lt;&gt;"",G51,IFERROR(VLOOKUP(D51,$K$7:$N$16,4,FALSE)+0,0)))</f>
        <v>150</v>
      </c>
      <c r="I51" s="65">
        <f>IF(F51="","",F51*H51)</f>
        <v>4950</v>
      </c>
    </row>
    <row r="52">
      <c r="B52" s="60" t="n">
        <v>46295</v>
      </c>
      <c r="C52" s="61" t="inlineStr">
        <is>
          <t>P01</t>
        </is>
      </c>
      <c r="D52" s="61" t="inlineStr">
        <is>
          <t>Example: Site supervisor</t>
        </is>
      </c>
      <c r="E52" s="61" t="n"/>
      <c r="F52" s="62" t="n">
        <v>105</v>
      </c>
      <c r="G52" s="63" t="n"/>
      <c r="H52" s="64">
        <f>IF(F52="","",IF(G52&lt;&gt;"",G52,IFERROR(VLOOKUP(D52,$K$7:$N$16,4,FALSE)+0,0)))</f>
        <v>90</v>
      </c>
      <c r="I52" s="65">
        <f>IF(F52="","",F52*H52)</f>
        <v>9450</v>
      </c>
    </row>
    <row r="53">
      <c r="B53" s="60" t="n">
        <v>46295</v>
      </c>
      <c r="C53" s="61" t="inlineStr">
        <is>
          <t>P01</t>
        </is>
      </c>
      <c r="D53" s="61" t="inlineStr">
        <is>
          <t>Example: Technician</t>
        </is>
      </c>
      <c r="E53" s="61" t="n"/>
      <c r="F53" s="62" t="n">
        <v>328</v>
      </c>
      <c r="G53" s="63" t="n"/>
      <c r="H53" s="64">
        <f>IF(F53="","",IF(G53&lt;&gt;"",G53,IFERROR(VLOOKUP(D53,$K$7:$N$16,4,FALSE)+0,0)))</f>
        <v>50</v>
      </c>
      <c r="I53" s="65">
        <f>IF(F53="","",F53*H53)</f>
        <v>16400</v>
      </c>
    </row>
    <row r="54">
      <c r="B54" s="60" t="n">
        <v>46295</v>
      </c>
      <c r="C54" s="61" t="inlineStr">
        <is>
          <t>P01</t>
        </is>
      </c>
      <c r="D54" s="61" t="inlineStr">
        <is>
          <t>Example: Labourer</t>
        </is>
      </c>
      <c r="E54" s="61" t="n"/>
      <c r="F54" s="62" t="n">
        <v>342</v>
      </c>
      <c r="G54" s="63" t="n"/>
      <c r="H54" s="64">
        <f>IF(F54="","",IF(G54&lt;&gt;"",G54,IFERROR(VLOOKUP(D54,$K$7:$N$16,4,FALSE)+0,0)))</f>
        <v>30</v>
      </c>
      <c r="I54" s="65">
        <f>IF(F54="","",F54*H54)</f>
        <v>10260</v>
      </c>
    </row>
    <row r="55">
      <c r="B55" s="60" t="n">
        <v>46295</v>
      </c>
      <c r="C55" s="61" t="inlineStr">
        <is>
          <t>P02</t>
        </is>
      </c>
      <c r="D55" s="61" t="inlineStr">
        <is>
          <t>Example: Project manager</t>
        </is>
      </c>
      <c r="E55" s="61" t="n"/>
      <c r="F55" s="62" t="n">
        <v>13</v>
      </c>
      <c r="G55" s="63" t="n"/>
      <c r="H55" s="64">
        <f>IF(F55="","",IF(G55&lt;&gt;"",G55,IFERROR(VLOOKUP(D55,$K$7:$N$16,4,FALSE)+0,0)))</f>
        <v>150</v>
      </c>
      <c r="I55" s="65">
        <f>IF(F55="","",F55*H55)</f>
        <v>1950</v>
      </c>
    </row>
    <row r="56">
      <c r="B56" s="60" t="n">
        <v>46295</v>
      </c>
      <c r="C56" s="61" t="inlineStr">
        <is>
          <t>P02</t>
        </is>
      </c>
      <c r="D56" s="61" t="inlineStr">
        <is>
          <t>Example: Site supervisor</t>
        </is>
      </c>
      <c r="E56" s="61" t="n"/>
      <c r="F56" s="62" t="n">
        <v>41</v>
      </c>
      <c r="G56" s="63" t="n"/>
      <c r="H56" s="64">
        <f>IF(F56="","",IF(G56&lt;&gt;"",G56,IFERROR(VLOOKUP(D56,$K$7:$N$16,4,FALSE)+0,0)))</f>
        <v>90</v>
      </c>
      <c r="I56" s="65">
        <f>IF(F56="","",F56*H56)</f>
        <v>3690</v>
      </c>
    </row>
    <row r="57">
      <c r="B57" s="60" t="n">
        <v>46295</v>
      </c>
      <c r="C57" s="61" t="inlineStr">
        <is>
          <t>P02</t>
        </is>
      </c>
      <c r="D57" s="61" t="inlineStr">
        <is>
          <t>Example: Technician</t>
        </is>
      </c>
      <c r="E57" s="61" t="n"/>
      <c r="F57" s="62" t="n">
        <v>128</v>
      </c>
      <c r="G57" s="63" t="n"/>
      <c r="H57" s="64">
        <f>IF(F57="","",IF(G57&lt;&gt;"",G57,IFERROR(VLOOKUP(D57,$K$7:$N$16,4,FALSE)+0,0)))</f>
        <v>50</v>
      </c>
      <c r="I57" s="65">
        <f>IF(F57="","",F57*H57)</f>
        <v>6400</v>
      </c>
    </row>
    <row r="58">
      <c r="B58" s="60" t="n">
        <v>46295</v>
      </c>
      <c r="C58" s="61" t="inlineStr">
        <is>
          <t>P02</t>
        </is>
      </c>
      <c r="D58" s="61" t="inlineStr">
        <is>
          <t>Example: Labourer</t>
        </is>
      </c>
      <c r="E58" s="61" t="n"/>
      <c r="F58" s="62" t="n">
        <v>133</v>
      </c>
      <c r="G58" s="63" t="n"/>
      <c r="H58" s="64">
        <f>IF(F58="","",IF(G58&lt;&gt;"",G58,IFERROR(VLOOKUP(D58,$K$7:$N$16,4,FALSE)+0,0)))</f>
        <v>30</v>
      </c>
      <c r="I58" s="65">
        <f>IF(F58="","",F58*H58)</f>
        <v>3990</v>
      </c>
    </row>
    <row r="59">
      <c r="B59" s="60" t="n">
        <v>46295</v>
      </c>
      <c r="C59" s="61" t="inlineStr">
        <is>
          <t>P04</t>
        </is>
      </c>
      <c r="D59" s="61" t="inlineStr">
        <is>
          <t>Example: Project manager</t>
        </is>
      </c>
      <c r="E59" s="61" t="n"/>
      <c r="F59" s="62" t="n">
        <v>14</v>
      </c>
      <c r="G59" s="63" t="n"/>
      <c r="H59" s="64">
        <f>IF(F59="","",IF(G59&lt;&gt;"",G59,IFERROR(VLOOKUP(D59,$K$7:$N$16,4,FALSE)+0,0)))</f>
        <v>150</v>
      </c>
      <c r="I59" s="65">
        <f>IF(F59="","",F59*H59)</f>
        <v>2100</v>
      </c>
    </row>
    <row r="60">
      <c r="B60" s="60" t="n">
        <v>46295</v>
      </c>
      <c r="C60" s="61" t="inlineStr">
        <is>
          <t>P04</t>
        </is>
      </c>
      <c r="D60" s="61" t="inlineStr">
        <is>
          <t>Example: Site supervisor</t>
        </is>
      </c>
      <c r="E60" s="61" t="n"/>
      <c r="F60" s="62" t="n">
        <v>44</v>
      </c>
      <c r="G60" s="63" t="n"/>
      <c r="H60" s="64">
        <f>IF(F60="","",IF(G60&lt;&gt;"",G60,IFERROR(VLOOKUP(D60,$K$7:$N$16,4,FALSE)+0,0)))</f>
        <v>90</v>
      </c>
      <c r="I60" s="65">
        <f>IF(F60="","",F60*H60)</f>
        <v>3960</v>
      </c>
    </row>
    <row r="61">
      <c r="B61" s="60" t="n">
        <v>46295</v>
      </c>
      <c r="C61" s="61" t="inlineStr">
        <is>
          <t>P04</t>
        </is>
      </c>
      <c r="D61" s="61" t="inlineStr">
        <is>
          <t>Example: Technician</t>
        </is>
      </c>
      <c r="E61" s="61" t="n"/>
      <c r="F61" s="62" t="n">
        <v>139</v>
      </c>
      <c r="G61" s="63" t="n"/>
      <c r="H61" s="64">
        <f>IF(F61="","",IF(G61&lt;&gt;"",G61,IFERROR(VLOOKUP(D61,$K$7:$N$16,4,FALSE)+0,0)))</f>
        <v>50</v>
      </c>
      <c r="I61" s="65">
        <f>IF(F61="","",F61*H61)</f>
        <v>6950</v>
      </c>
    </row>
    <row r="62">
      <c r="B62" s="60" t="n">
        <v>46295</v>
      </c>
      <c r="C62" s="61" t="inlineStr">
        <is>
          <t>P04</t>
        </is>
      </c>
      <c r="D62" s="61" t="inlineStr">
        <is>
          <t>Example: Labourer</t>
        </is>
      </c>
      <c r="E62" s="61" t="n"/>
      <c r="F62" s="62" t="n">
        <v>144</v>
      </c>
      <c r="G62" s="63" t="n"/>
      <c r="H62" s="64">
        <f>IF(F62="","",IF(G62&lt;&gt;"",G62,IFERROR(VLOOKUP(D62,$K$7:$N$16,4,FALSE)+0,0)))</f>
        <v>30</v>
      </c>
      <c r="I62" s="65">
        <f>IF(F62="","",F62*H62)</f>
        <v>4320</v>
      </c>
    </row>
    <row r="63">
      <c r="B63" s="60" t="n">
        <v>46326</v>
      </c>
      <c r="C63" s="61" t="inlineStr">
        <is>
          <t>P01</t>
        </is>
      </c>
      <c r="D63" s="61" t="inlineStr">
        <is>
          <t>Example: Project manager</t>
        </is>
      </c>
      <c r="E63" s="61" t="n"/>
      <c r="F63" s="62" t="n">
        <v>33</v>
      </c>
      <c r="G63" s="63" t="n"/>
      <c r="H63" s="64">
        <f>IF(F63="","",IF(G63&lt;&gt;"",G63,IFERROR(VLOOKUP(D63,$K$7:$N$16,4,FALSE)+0,0)))</f>
        <v>150</v>
      </c>
      <c r="I63" s="65">
        <f>IF(F63="","",F63*H63)</f>
        <v>4950</v>
      </c>
    </row>
    <row r="64">
      <c r="B64" s="60" t="n">
        <v>46326</v>
      </c>
      <c r="C64" s="61" t="inlineStr">
        <is>
          <t>P01</t>
        </is>
      </c>
      <c r="D64" s="61" t="inlineStr">
        <is>
          <t>Example: Site supervisor</t>
        </is>
      </c>
      <c r="E64" s="61" t="n"/>
      <c r="F64" s="62" t="n">
        <v>105</v>
      </c>
      <c r="G64" s="63" t="n"/>
      <c r="H64" s="64">
        <f>IF(F64="","",IF(G64&lt;&gt;"",G64,IFERROR(VLOOKUP(D64,$K$7:$N$16,4,FALSE)+0,0)))</f>
        <v>90</v>
      </c>
      <c r="I64" s="65">
        <f>IF(F64="","",F64*H64)</f>
        <v>9450</v>
      </c>
    </row>
    <row r="65">
      <c r="B65" s="60" t="n">
        <v>46326</v>
      </c>
      <c r="C65" s="61" t="inlineStr">
        <is>
          <t>P01</t>
        </is>
      </c>
      <c r="D65" s="61" t="inlineStr">
        <is>
          <t>Example: Technician</t>
        </is>
      </c>
      <c r="E65" s="61" t="n"/>
      <c r="F65" s="62" t="n">
        <v>328</v>
      </c>
      <c r="G65" s="63" t="n"/>
      <c r="H65" s="64">
        <f>IF(F65="","",IF(G65&lt;&gt;"",G65,IFERROR(VLOOKUP(D65,$K$7:$N$16,4,FALSE)+0,0)))</f>
        <v>50</v>
      </c>
      <c r="I65" s="65">
        <f>IF(F65="","",F65*H65)</f>
        <v>16400</v>
      </c>
    </row>
    <row r="66">
      <c r="B66" s="60" t="n">
        <v>46326</v>
      </c>
      <c r="C66" s="61" t="inlineStr">
        <is>
          <t>P01</t>
        </is>
      </c>
      <c r="D66" s="61" t="inlineStr">
        <is>
          <t>Example: Labourer</t>
        </is>
      </c>
      <c r="E66" s="61" t="n"/>
      <c r="F66" s="62" t="n">
        <v>342</v>
      </c>
      <c r="G66" s="63" t="n"/>
      <c r="H66" s="64">
        <f>IF(F66="","",IF(G66&lt;&gt;"",G66,IFERROR(VLOOKUP(D66,$K$7:$N$16,4,FALSE)+0,0)))</f>
        <v>30</v>
      </c>
      <c r="I66" s="65">
        <f>IF(F66="","",F66*H66)</f>
        <v>10260</v>
      </c>
    </row>
    <row r="67">
      <c r="B67" s="60" t="n">
        <v>46326</v>
      </c>
      <c r="C67" s="61" t="inlineStr">
        <is>
          <t>P02</t>
        </is>
      </c>
      <c r="D67" s="61" t="inlineStr">
        <is>
          <t>Example: Project manager</t>
        </is>
      </c>
      <c r="E67" s="61" t="n"/>
      <c r="F67" s="62" t="n">
        <v>13</v>
      </c>
      <c r="G67" s="63" t="n"/>
      <c r="H67" s="64">
        <f>IF(F67="","",IF(G67&lt;&gt;"",G67,IFERROR(VLOOKUP(D67,$K$7:$N$16,4,FALSE)+0,0)))</f>
        <v>150</v>
      </c>
      <c r="I67" s="65">
        <f>IF(F67="","",F67*H67)</f>
        <v>1950</v>
      </c>
    </row>
    <row r="68">
      <c r="B68" s="60" t="n">
        <v>46326</v>
      </c>
      <c r="C68" s="61" t="inlineStr">
        <is>
          <t>P02</t>
        </is>
      </c>
      <c r="D68" s="61" t="inlineStr">
        <is>
          <t>Example: Site supervisor</t>
        </is>
      </c>
      <c r="E68" s="61" t="n"/>
      <c r="F68" s="62" t="n">
        <v>41</v>
      </c>
      <c r="G68" s="63" t="n"/>
      <c r="H68" s="64">
        <f>IF(F68="","",IF(G68&lt;&gt;"",G68,IFERROR(VLOOKUP(D68,$K$7:$N$16,4,FALSE)+0,0)))</f>
        <v>90</v>
      </c>
      <c r="I68" s="65">
        <f>IF(F68="","",F68*H68)</f>
        <v>3690</v>
      </c>
    </row>
    <row r="69">
      <c r="B69" s="60" t="n">
        <v>46326</v>
      </c>
      <c r="C69" s="61" t="inlineStr">
        <is>
          <t>P02</t>
        </is>
      </c>
      <c r="D69" s="61" t="inlineStr">
        <is>
          <t>Example: Technician</t>
        </is>
      </c>
      <c r="E69" s="61" t="n"/>
      <c r="F69" s="62" t="n">
        <v>128</v>
      </c>
      <c r="G69" s="63" t="n"/>
      <c r="H69" s="64">
        <f>IF(F69="","",IF(G69&lt;&gt;"",G69,IFERROR(VLOOKUP(D69,$K$7:$N$16,4,FALSE)+0,0)))</f>
        <v>50</v>
      </c>
      <c r="I69" s="65">
        <f>IF(F69="","",F69*H69)</f>
        <v>6400</v>
      </c>
    </row>
    <row r="70">
      <c r="B70" s="60" t="n">
        <v>46326</v>
      </c>
      <c r="C70" s="61" t="inlineStr">
        <is>
          <t>P02</t>
        </is>
      </c>
      <c r="D70" s="61" t="inlineStr">
        <is>
          <t>Example: Labourer</t>
        </is>
      </c>
      <c r="E70" s="61" t="n"/>
      <c r="F70" s="62" t="n">
        <v>133</v>
      </c>
      <c r="G70" s="63" t="n"/>
      <c r="H70" s="64">
        <f>IF(F70="","",IF(G70&lt;&gt;"",G70,IFERROR(VLOOKUP(D70,$K$7:$N$16,4,FALSE)+0,0)))</f>
        <v>30</v>
      </c>
      <c r="I70" s="65">
        <f>IF(F70="","",F70*H70)</f>
        <v>3990</v>
      </c>
    </row>
    <row r="71">
      <c r="B71" s="60" t="n">
        <v>46326</v>
      </c>
      <c r="C71" s="61" t="inlineStr">
        <is>
          <t>P04</t>
        </is>
      </c>
      <c r="D71" s="61" t="inlineStr">
        <is>
          <t>Example: Project manager</t>
        </is>
      </c>
      <c r="E71" s="61" t="n"/>
      <c r="F71" s="62" t="n">
        <v>14</v>
      </c>
      <c r="G71" s="63" t="n"/>
      <c r="H71" s="64">
        <f>IF(F71="","",IF(G71&lt;&gt;"",G71,IFERROR(VLOOKUP(D71,$K$7:$N$16,4,FALSE)+0,0)))</f>
        <v>150</v>
      </c>
      <c r="I71" s="65">
        <f>IF(F71="","",F71*H71)</f>
        <v>2100</v>
      </c>
    </row>
    <row r="72">
      <c r="B72" s="60" t="n">
        <v>46326</v>
      </c>
      <c r="C72" s="61" t="inlineStr">
        <is>
          <t>P04</t>
        </is>
      </c>
      <c r="D72" s="61" t="inlineStr">
        <is>
          <t>Example: Site supervisor</t>
        </is>
      </c>
      <c r="E72" s="61" t="n"/>
      <c r="F72" s="62" t="n">
        <v>44</v>
      </c>
      <c r="G72" s="63" t="n"/>
      <c r="H72" s="64">
        <f>IF(F72="","",IF(G72&lt;&gt;"",G72,IFERROR(VLOOKUP(D72,$K$7:$N$16,4,FALSE)+0,0)))</f>
        <v>90</v>
      </c>
      <c r="I72" s="65">
        <f>IF(F72="","",F72*H72)</f>
        <v>3960</v>
      </c>
    </row>
    <row r="73">
      <c r="B73" s="60" t="n">
        <v>46326</v>
      </c>
      <c r="C73" s="61" t="inlineStr">
        <is>
          <t>P04</t>
        </is>
      </c>
      <c r="D73" s="61" t="inlineStr">
        <is>
          <t>Example: Technician</t>
        </is>
      </c>
      <c r="E73" s="61" t="n"/>
      <c r="F73" s="62" t="n">
        <v>139</v>
      </c>
      <c r="G73" s="63" t="n"/>
      <c r="H73" s="64">
        <f>IF(F73="","",IF(G73&lt;&gt;"",G73,IFERROR(VLOOKUP(D73,$K$7:$N$16,4,FALSE)+0,0)))</f>
        <v>50</v>
      </c>
      <c r="I73" s="65">
        <f>IF(F73="","",F73*H73)</f>
        <v>6950</v>
      </c>
    </row>
    <row r="74">
      <c r="B74" s="60" t="n">
        <v>46326</v>
      </c>
      <c r="C74" s="61" t="inlineStr">
        <is>
          <t>P04</t>
        </is>
      </c>
      <c r="D74" s="61" t="inlineStr">
        <is>
          <t>Example: Labourer</t>
        </is>
      </c>
      <c r="E74" s="61" t="n"/>
      <c r="F74" s="62" t="n">
        <v>144</v>
      </c>
      <c r="G74" s="63" t="n"/>
      <c r="H74" s="64">
        <f>IF(F74="","",IF(G74&lt;&gt;"",G74,IFERROR(VLOOKUP(D74,$K$7:$N$16,4,FALSE)+0,0)))</f>
        <v>30</v>
      </c>
      <c r="I74" s="65">
        <f>IF(F74="","",F74*H74)</f>
        <v>4320</v>
      </c>
    </row>
    <row r="75">
      <c r="B75" s="60" t="n"/>
      <c r="C75" s="61" t="n"/>
      <c r="D75" s="61" t="n"/>
      <c r="E75" s="61" t="n"/>
      <c r="F75" s="62" t="n"/>
      <c r="G75" s="63" t="n"/>
      <c r="H75" s="64">
        <f>IF(F75="","",IF(G75&lt;&gt;"",G75,IFERROR(VLOOKUP(D75,$K$7:$N$16,4,FALSE)+0,0)))</f>
        <v/>
      </c>
      <c r="I75" s="65">
        <f>IF(F75="","",F75*H75)</f>
        <v/>
      </c>
    </row>
    <row r="76">
      <c r="B76" s="60" t="n"/>
      <c r="C76" s="61" t="n"/>
      <c r="D76" s="61" t="n"/>
      <c r="E76" s="61" t="n"/>
      <c r="F76" s="62" t="n"/>
      <c r="G76" s="63" t="n"/>
      <c r="H76" s="64">
        <f>IF(F76="","",IF(G76&lt;&gt;"",G76,IFERROR(VLOOKUP(D76,$K$7:$N$16,4,FALSE)+0,0)))</f>
        <v/>
      </c>
      <c r="I76" s="65">
        <f>IF(F76="","",F76*H76)</f>
        <v/>
      </c>
    </row>
    <row r="77">
      <c r="B77" s="60" t="n"/>
      <c r="C77" s="61" t="n"/>
      <c r="D77" s="61" t="n"/>
      <c r="E77" s="61" t="n"/>
      <c r="F77" s="62" t="n"/>
      <c r="G77" s="63" t="n"/>
      <c r="H77" s="64">
        <f>IF(F77="","",IF(G77&lt;&gt;"",G77,IFERROR(VLOOKUP(D77,$K$7:$N$16,4,FALSE)+0,0)))</f>
        <v/>
      </c>
      <c r="I77" s="65">
        <f>IF(F77="","",F77*H77)</f>
        <v/>
      </c>
    </row>
    <row r="78">
      <c r="B78" s="60" t="n"/>
      <c r="C78" s="61" t="n"/>
      <c r="D78" s="61" t="n"/>
      <c r="E78" s="61" t="n"/>
      <c r="F78" s="62" t="n"/>
      <c r="G78" s="63" t="n"/>
      <c r="H78" s="64">
        <f>IF(F78="","",IF(G78&lt;&gt;"",G78,IFERROR(VLOOKUP(D78,$K$7:$N$16,4,FALSE)+0,0)))</f>
        <v/>
      </c>
      <c r="I78" s="65">
        <f>IF(F78="","",F78*H78)</f>
        <v/>
      </c>
    </row>
    <row r="79">
      <c r="B79" s="60" t="n"/>
      <c r="C79" s="61" t="n"/>
      <c r="D79" s="61" t="n"/>
      <c r="E79" s="61" t="n"/>
      <c r="F79" s="62" t="n"/>
      <c r="G79" s="63" t="n"/>
      <c r="H79" s="64">
        <f>IF(F79="","",IF(G79&lt;&gt;"",G79,IFERROR(VLOOKUP(D79,$K$7:$N$16,4,FALSE)+0,0)))</f>
        <v/>
      </c>
      <c r="I79" s="65">
        <f>IF(F79="","",F79*H79)</f>
        <v/>
      </c>
    </row>
    <row r="80">
      <c r="B80" s="60" t="n"/>
      <c r="C80" s="61" t="n"/>
      <c r="D80" s="61" t="n"/>
      <c r="E80" s="61" t="n"/>
      <c r="F80" s="62" t="n"/>
      <c r="G80" s="63" t="n"/>
      <c r="H80" s="64">
        <f>IF(F80="","",IF(G80&lt;&gt;"",G80,IFERROR(VLOOKUP(D80,$K$7:$N$16,4,FALSE)+0,0)))</f>
        <v/>
      </c>
      <c r="I80" s="65">
        <f>IF(F80="","",F80*H80)</f>
        <v/>
      </c>
    </row>
    <row r="81">
      <c r="B81" s="60" t="n"/>
      <c r="C81" s="61" t="n"/>
      <c r="D81" s="61" t="n"/>
      <c r="E81" s="61" t="n"/>
      <c r="F81" s="62" t="n"/>
      <c r="G81" s="63" t="n"/>
      <c r="H81" s="64">
        <f>IF(F81="","",IF(G81&lt;&gt;"",G81,IFERROR(VLOOKUP(D81,$K$7:$N$16,4,FALSE)+0,0)))</f>
        <v/>
      </c>
      <c r="I81" s="65">
        <f>IF(F81="","",F81*H81)</f>
        <v/>
      </c>
    </row>
    <row r="82">
      <c r="B82" s="60" t="n"/>
      <c r="C82" s="61" t="n"/>
      <c r="D82" s="61" t="n"/>
      <c r="E82" s="61" t="n"/>
      <c r="F82" s="62" t="n"/>
      <c r="G82" s="63" t="n"/>
      <c r="H82" s="64">
        <f>IF(F82="","",IF(G82&lt;&gt;"",G82,IFERROR(VLOOKUP(D82,$K$7:$N$16,4,FALSE)+0,0)))</f>
        <v/>
      </c>
      <c r="I82" s="65">
        <f>IF(F82="","",F82*H82)</f>
        <v/>
      </c>
    </row>
    <row r="83">
      <c r="B83" s="60" t="n"/>
      <c r="C83" s="61" t="n"/>
      <c r="D83" s="61" t="n"/>
      <c r="E83" s="61" t="n"/>
      <c r="F83" s="62" t="n"/>
      <c r="G83" s="63" t="n"/>
      <c r="H83" s="64">
        <f>IF(F83="","",IF(G83&lt;&gt;"",G83,IFERROR(VLOOKUP(D83,$K$7:$N$16,4,FALSE)+0,0)))</f>
        <v/>
      </c>
      <c r="I83" s="65">
        <f>IF(F83="","",F83*H83)</f>
        <v/>
      </c>
    </row>
    <row r="84">
      <c r="B84" s="60" t="n"/>
      <c r="C84" s="61" t="n"/>
      <c r="D84" s="61" t="n"/>
      <c r="E84" s="61" t="n"/>
      <c r="F84" s="62" t="n"/>
      <c r="G84" s="63" t="n"/>
      <c r="H84" s="64">
        <f>IF(F84="","",IF(G84&lt;&gt;"",G84,IFERROR(VLOOKUP(D84,$K$7:$N$16,4,FALSE)+0,0)))</f>
        <v/>
      </c>
      <c r="I84" s="65">
        <f>IF(F84="","",F84*H84)</f>
        <v/>
      </c>
    </row>
    <row r="85">
      <c r="B85" s="60" t="n"/>
      <c r="C85" s="61" t="n"/>
      <c r="D85" s="61" t="n"/>
      <c r="E85" s="61" t="n"/>
      <c r="F85" s="62" t="n"/>
      <c r="G85" s="63" t="n"/>
      <c r="H85" s="64">
        <f>IF(F85="","",IF(G85&lt;&gt;"",G85,IFERROR(VLOOKUP(D85,$K$7:$N$16,4,FALSE)+0,0)))</f>
        <v/>
      </c>
      <c r="I85" s="65">
        <f>IF(F85="","",F85*H85)</f>
        <v/>
      </c>
    </row>
    <row r="86">
      <c r="B86" s="60" t="n"/>
      <c r="C86" s="61" t="n"/>
      <c r="D86" s="61" t="n"/>
      <c r="E86" s="61" t="n"/>
      <c r="F86" s="62" t="n"/>
      <c r="G86" s="63" t="n"/>
      <c r="H86" s="64">
        <f>IF(F86="","",IF(G86&lt;&gt;"",G86,IFERROR(VLOOKUP(D86,$K$7:$N$16,4,FALSE)+0,0)))</f>
        <v/>
      </c>
      <c r="I86" s="65">
        <f>IF(F86="","",F86*H86)</f>
        <v/>
      </c>
    </row>
    <row r="87">
      <c r="B87" s="60" t="n"/>
      <c r="C87" s="61" t="n"/>
      <c r="D87" s="61" t="n"/>
      <c r="E87" s="61" t="n"/>
      <c r="F87" s="62" t="n"/>
      <c r="G87" s="63" t="n"/>
      <c r="H87" s="64">
        <f>IF(F87="","",IF(G87&lt;&gt;"",G87,IFERROR(VLOOKUP(D87,$K$7:$N$16,4,FALSE)+0,0)))</f>
        <v/>
      </c>
      <c r="I87" s="65">
        <f>IF(F87="","",F87*H87)</f>
        <v/>
      </c>
    </row>
    <row r="88">
      <c r="B88" s="60" t="n"/>
      <c r="C88" s="61" t="n"/>
      <c r="D88" s="61" t="n"/>
      <c r="E88" s="61" t="n"/>
      <c r="F88" s="62" t="n"/>
      <c r="G88" s="63" t="n"/>
      <c r="H88" s="64">
        <f>IF(F88="","",IF(G88&lt;&gt;"",G88,IFERROR(VLOOKUP(D88,$K$7:$N$16,4,FALSE)+0,0)))</f>
        <v/>
      </c>
      <c r="I88" s="65">
        <f>IF(F88="","",F88*H88)</f>
        <v/>
      </c>
    </row>
    <row r="89">
      <c r="B89" s="60" t="n"/>
      <c r="C89" s="61" t="n"/>
      <c r="D89" s="61" t="n"/>
      <c r="E89" s="61" t="n"/>
      <c r="F89" s="62" t="n"/>
      <c r="G89" s="63" t="n"/>
      <c r="H89" s="64">
        <f>IF(F89="","",IF(G89&lt;&gt;"",G89,IFERROR(VLOOKUP(D89,$K$7:$N$16,4,FALSE)+0,0)))</f>
        <v/>
      </c>
      <c r="I89" s="65">
        <f>IF(F89="","",F89*H89)</f>
        <v/>
      </c>
    </row>
    <row r="90">
      <c r="B90" s="60" t="n"/>
      <c r="C90" s="61" t="n"/>
      <c r="D90" s="61" t="n"/>
      <c r="E90" s="61" t="n"/>
      <c r="F90" s="62" t="n"/>
      <c r="G90" s="63" t="n"/>
      <c r="H90" s="64">
        <f>IF(F90="","",IF(G90&lt;&gt;"",G90,IFERROR(VLOOKUP(D90,$K$7:$N$16,4,FALSE)+0,0)))</f>
        <v/>
      </c>
      <c r="I90" s="65">
        <f>IF(F90="","",F90*H90)</f>
        <v/>
      </c>
    </row>
    <row r="91">
      <c r="B91" s="60" t="n"/>
      <c r="C91" s="61" t="n"/>
      <c r="D91" s="61" t="n"/>
      <c r="E91" s="61" t="n"/>
      <c r="F91" s="62" t="n"/>
      <c r="G91" s="63" t="n"/>
      <c r="H91" s="64">
        <f>IF(F91="","",IF(G91&lt;&gt;"",G91,IFERROR(VLOOKUP(D91,$K$7:$N$16,4,FALSE)+0,0)))</f>
        <v/>
      </c>
      <c r="I91" s="65">
        <f>IF(F91="","",F91*H91)</f>
        <v/>
      </c>
    </row>
    <row r="92">
      <c r="B92" s="60" t="n"/>
      <c r="C92" s="61" t="n"/>
      <c r="D92" s="61" t="n"/>
      <c r="E92" s="61" t="n"/>
      <c r="F92" s="62" t="n"/>
      <c r="G92" s="63" t="n"/>
      <c r="H92" s="64">
        <f>IF(F92="","",IF(G92&lt;&gt;"",G92,IFERROR(VLOOKUP(D92,$K$7:$N$16,4,FALSE)+0,0)))</f>
        <v/>
      </c>
      <c r="I92" s="65">
        <f>IF(F92="","",F92*H92)</f>
        <v/>
      </c>
    </row>
    <row r="93">
      <c r="B93" s="60" t="n"/>
      <c r="C93" s="61" t="n"/>
      <c r="D93" s="61" t="n"/>
      <c r="E93" s="61" t="n"/>
      <c r="F93" s="62" t="n"/>
      <c r="G93" s="63" t="n"/>
      <c r="H93" s="64">
        <f>IF(F93="","",IF(G93&lt;&gt;"",G93,IFERROR(VLOOKUP(D93,$K$7:$N$16,4,FALSE)+0,0)))</f>
        <v/>
      </c>
      <c r="I93" s="65">
        <f>IF(F93="","",F93*H93)</f>
        <v/>
      </c>
    </row>
    <row r="94">
      <c r="B94" s="60" t="n"/>
      <c r="C94" s="61" t="n"/>
      <c r="D94" s="61" t="n"/>
      <c r="E94" s="61" t="n"/>
      <c r="F94" s="62" t="n"/>
      <c r="G94" s="63" t="n"/>
      <c r="H94" s="64">
        <f>IF(F94="","",IF(G94&lt;&gt;"",G94,IFERROR(VLOOKUP(D94,$K$7:$N$16,4,FALSE)+0,0)))</f>
        <v/>
      </c>
      <c r="I94" s="65">
        <f>IF(F94="","",F94*H94)</f>
        <v/>
      </c>
    </row>
    <row r="95">
      <c r="B95" s="60" t="n"/>
      <c r="C95" s="61" t="n"/>
      <c r="D95" s="61" t="n"/>
      <c r="E95" s="61" t="n"/>
      <c r="F95" s="62" t="n"/>
      <c r="G95" s="63" t="n"/>
      <c r="H95" s="64">
        <f>IF(F95="","",IF(G95&lt;&gt;"",G95,IFERROR(VLOOKUP(D95,$K$7:$N$16,4,FALSE)+0,0)))</f>
        <v/>
      </c>
      <c r="I95" s="65">
        <f>IF(F95="","",F95*H95)</f>
        <v/>
      </c>
    </row>
    <row r="96">
      <c r="B96" s="60" t="n"/>
      <c r="C96" s="61" t="n"/>
      <c r="D96" s="61" t="n"/>
      <c r="E96" s="61" t="n"/>
      <c r="F96" s="62" t="n"/>
      <c r="G96" s="63" t="n"/>
      <c r="H96" s="64">
        <f>IF(F96="","",IF(G96&lt;&gt;"",G96,IFERROR(VLOOKUP(D96,$K$7:$N$16,4,FALSE)+0,0)))</f>
        <v/>
      </c>
      <c r="I96" s="65">
        <f>IF(F96="","",F96*H96)</f>
        <v/>
      </c>
    </row>
    <row r="97">
      <c r="B97" s="60" t="n"/>
      <c r="C97" s="61" t="n"/>
      <c r="D97" s="61" t="n"/>
      <c r="E97" s="61" t="n"/>
      <c r="F97" s="62" t="n"/>
      <c r="G97" s="63" t="n"/>
      <c r="H97" s="64">
        <f>IF(F97="","",IF(G97&lt;&gt;"",G97,IFERROR(VLOOKUP(D97,$K$7:$N$16,4,FALSE)+0,0)))</f>
        <v/>
      </c>
      <c r="I97" s="65">
        <f>IF(F97="","",F97*H97)</f>
        <v/>
      </c>
    </row>
    <row r="98">
      <c r="B98" s="60" t="n"/>
      <c r="C98" s="61" t="n"/>
      <c r="D98" s="61" t="n"/>
      <c r="E98" s="61" t="n"/>
      <c r="F98" s="62" t="n"/>
      <c r="G98" s="63" t="n"/>
      <c r="H98" s="64">
        <f>IF(F98="","",IF(G98&lt;&gt;"",G98,IFERROR(VLOOKUP(D98,$K$7:$N$16,4,FALSE)+0,0)))</f>
        <v/>
      </c>
      <c r="I98" s="65">
        <f>IF(F98="","",F98*H98)</f>
        <v/>
      </c>
    </row>
    <row r="99">
      <c r="B99" s="60" t="n"/>
      <c r="C99" s="61" t="n"/>
      <c r="D99" s="61" t="n"/>
      <c r="E99" s="61" t="n"/>
      <c r="F99" s="62" t="n"/>
      <c r="G99" s="63" t="n"/>
      <c r="H99" s="64">
        <f>IF(F99="","",IF(G99&lt;&gt;"",G99,IFERROR(VLOOKUP(D99,$K$7:$N$16,4,FALSE)+0,0)))</f>
        <v/>
      </c>
      <c r="I99" s="65">
        <f>IF(F99="","",F99*H99)</f>
        <v/>
      </c>
    </row>
    <row r="100">
      <c r="B100" s="60" t="n"/>
      <c r="C100" s="61" t="n"/>
      <c r="D100" s="61" t="n"/>
      <c r="E100" s="61" t="n"/>
      <c r="F100" s="62" t="n"/>
      <c r="G100" s="63" t="n"/>
      <c r="H100" s="64">
        <f>IF(F100="","",IF(G100&lt;&gt;"",G100,IFERROR(VLOOKUP(D100,$K$7:$N$16,4,FALSE)+0,0)))</f>
        <v/>
      </c>
      <c r="I100" s="65">
        <f>IF(F100="","",F100*H100)</f>
        <v/>
      </c>
    </row>
    <row r="101">
      <c r="B101" s="60" t="n"/>
      <c r="C101" s="61" t="n"/>
      <c r="D101" s="61" t="n"/>
      <c r="E101" s="61" t="n"/>
      <c r="F101" s="62" t="n"/>
      <c r="G101" s="63" t="n"/>
      <c r="H101" s="64">
        <f>IF(F101="","",IF(G101&lt;&gt;"",G101,IFERROR(VLOOKUP(D101,$K$7:$N$16,4,FALSE)+0,0)))</f>
        <v/>
      </c>
      <c r="I101" s="65">
        <f>IF(F101="","",F101*H101)</f>
        <v/>
      </c>
    </row>
    <row r="102">
      <c r="B102" s="60" t="n"/>
      <c r="C102" s="61" t="n"/>
      <c r="D102" s="61" t="n"/>
      <c r="E102" s="61" t="n"/>
      <c r="F102" s="62" t="n"/>
      <c r="G102" s="63" t="n"/>
      <c r="H102" s="64">
        <f>IF(F102="","",IF(G102&lt;&gt;"",G102,IFERROR(VLOOKUP(D102,$K$7:$N$16,4,FALSE)+0,0)))</f>
        <v/>
      </c>
      <c r="I102" s="65">
        <f>IF(F102="","",F102*H102)</f>
        <v/>
      </c>
    </row>
    <row r="103">
      <c r="B103" s="60" t="n"/>
      <c r="C103" s="61" t="n"/>
      <c r="D103" s="61" t="n"/>
      <c r="E103" s="61" t="n"/>
      <c r="F103" s="62" t="n"/>
      <c r="G103" s="63" t="n"/>
      <c r="H103" s="64">
        <f>IF(F103="","",IF(G103&lt;&gt;"",G103,IFERROR(VLOOKUP(D103,$K$7:$N$16,4,FALSE)+0,0)))</f>
        <v/>
      </c>
      <c r="I103" s="65">
        <f>IF(F103="","",F103*H103)</f>
        <v/>
      </c>
    </row>
    <row r="104">
      <c r="B104" s="60" t="n"/>
      <c r="C104" s="61" t="n"/>
      <c r="D104" s="61" t="n"/>
      <c r="E104" s="61" t="n"/>
      <c r="F104" s="62" t="n"/>
      <c r="G104" s="63" t="n"/>
      <c r="H104" s="64">
        <f>IF(F104="","",IF(G104&lt;&gt;"",G104,IFERROR(VLOOKUP(D104,$K$7:$N$16,4,FALSE)+0,0)))</f>
        <v/>
      </c>
      <c r="I104" s="65">
        <f>IF(F104="","",F104*H104)</f>
        <v/>
      </c>
    </row>
    <row r="105">
      <c r="B105" s="60" t="n"/>
      <c r="C105" s="61" t="n"/>
      <c r="D105" s="61" t="n"/>
      <c r="E105" s="61" t="n"/>
      <c r="F105" s="62" t="n"/>
      <c r="G105" s="63" t="n"/>
      <c r="H105" s="64">
        <f>IF(F105="","",IF(G105&lt;&gt;"",G105,IFERROR(VLOOKUP(D105,$K$7:$N$16,4,FALSE)+0,0)))</f>
        <v/>
      </c>
      <c r="I105" s="65">
        <f>IF(F105="","",F105*H105)</f>
        <v/>
      </c>
    </row>
    <row r="106">
      <c r="B106" s="60" t="n"/>
      <c r="C106" s="61" t="n"/>
      <c r="D106" s="61" t="n"/>
      <c r="E106" s="61" t="n"/>
      <c r="F106" s="62" t="n"/>
      <c r="G106" s="63" t="n"/>
      <c r="H106" s="64">
        <f>IF(F106="","",IF(G106&lt;&gt;"",G106,IFERROR(VLOOKUP(D106,$K$7:$N$16,4,FALSE)+0,0)))</f>
        <v/>
      </c>
      <c r="I106" s="65">
        <f>IF(F106="","",F106*H106)</f>
        <v/>
      </c>
    </row>
    <row r="107">
      <c r="B107" s="60" t="n"/>
      <c r="C107" s="61" t="n"/>
      <c r="D107" s="61" t="n"/>
      <c r="E107" s="61" t="n"/>
      <c r="F107" s="62" t="n"/>
      <c r="G107" s="63" t="n"/>
      <c r="H107" s="64">
        <f>IF(F107="","",IF(G107&lt;&gt;"",G107,IFERROR(VLOOKUP(D107,$K$7:$N$16,4,FALSE)+0,0)))</f>
        <v/>
      </c>
      <c r="I107" s="65">
        <f>IF(F107="","",F107*H107)</f>
        <v/>
      </c>
    </row>
    <row r="108">
      <c r="B108" s="60" t="n"/>
      <c r="C108" s="61" t="n"/>
      <c r="D108" s="61" t="n"/>
      <c r="E108" s="61" t="n"/>
      <c r="F108" s="62" t="n"/>
      <c r="G108" s="63" t="n"/>
      <c r="H108" s="64">
        <f>IF(F108="","",IF(G108&lt;&gt;"",G108,IFERROR(VLOOKUP(D108,$K$7:$N$16,4,FALSE)+0,0)))</f>
        <v/>
      </c>
      <c r="I108" s="65">
        <f>IF(F108="","",F108*H108)</f>
        <v/>
      </c>
    </row>
    <row r="109">
      <c r="B109" s="60" t="n"/>
      <c r="C109" s="61" t="n"/>
      <c r="D109" s="61" t="n"/>
      <c r="E109" s="61" t="n"/>
      <c r="F109" s="62" t="n"/>
      <c r="G109" s="63" t="n"/>
      <c r="H109" s="64">
        <f>IF(F109="","",IF(G109&lt;&gt;"",G109,IFERROR(VLOOKUP(D109,$K$7:$N$16,4,FALSE)+0,0)))</f>
        <v/>
      </c>
      <c r="I109" s="65">
        <f>IF(F109="","",F109*H109)</f>
        <v/>
      </c>
    </row>
    <row r="110">
      <c r="B110" s="60" t="n"/>
      <c r="C110" s="61" t="n"/>
      <c r="D110" s="61" t="n"/>
      <c r="E110" s="61" t="n"/>
      <c r="F110" s="62" t="n"/>
      <c r="G110" s="63" t="n"/>
      <c r="H110" s="64">
        <f>IF(F110="","",IF(G110&lt;&gt;"",G110,IFERROR(VLOOKUP(D110,$K$7:$N$16,4,FALSE)+0,0)))</f>
        <v/>
      </c>
      <c r="I110" s="65">
        <f>IF(F110="","",F110*H110)</f>
        <v/>
      </c>
    </row>
    <row r="111">
      <c r="B111" s="60" t="n"/>
      <c r="C111" s="61" t="n"/>
      <c r="D111" s="61" t="n"/>
      <c r="E111" s="61" t="n"/>
      <c r="F111" s="62" t="n"/>
      <c r="G111" s="63" t="n"/>
      <c r="H111" s="64">
        <f>IF(F111="","",IF(G111&lt;&gt;"",G111,IFERROR(VLOOKUP(D111,$K$7:$N$16,4,FALSE)+0,0)))</f>
        <v/>
      </c>
      <c r="I111" s="65">
        <f>IF(F111="","",F111*H111)</f>
        <v/>
      </c>
    </row>
    <row r="112">
      <c r="B112" s="60" t="n"/>
      <c r="C112" s="61" t="n"/>
      <c r="D112" s="61" t="n"/>
      <c r="E112" s="61" t="n"/>
      <c r="F112" s="62" t="n"/>
      <c r="G112" s="63" t="n"/>
      <c r="H112" s="64">
        <f>IF(F112="","",IF(G112&lt;&gt;"",G112,IFERROR(VLOOKUP(D112,$K$7:$N$16,4,FALSE)+0,0)))</f>
        <v/>
      </c>
      <c r="I112" s="65">
        <f>IF(F112="","",F112*H112)</f>
        <v/>
      </c>
    </row>
    <row r="113">
      <c r="B113" s="60" t="n"/>
      <c r="C113" s="61" t="n"/>
      <c r="D113" s="61" t="n"/>
      <c r="E113" s="61" t="n"/>
      <c r="F113" s="62" t="n"/>
      <c r="G113" s="63" t="n"/>
      <c r="H113" s="64">
        <f>IF(F113="","",IF(G113&lt;&gt;"",G113,IFERROR(VLOOKUP(D113,$K$7:$N$16,4,FALSE)+0,0)))</f>
        <v/>
      </c>
      <c r="I113" s="65">
        <f>IF(F113="","",F113*H113)</f>
        <v/>
      </c>
    </row>
    <row r="114">
      <c r="B114" s="60" t="n"/>
      <c r="C114" s="61" t="n"/>
      <c r="D114" s="61" t="n"/>
      <c r="E114" s="61" t="n"/>
      <c r="F114" s="62" t="n"/>
      <c r="G114" s="63" t="n"/>
      <c r="H114" s="64">
        <f>IF(F114="","",IF(G114&lt;&gt;"",G114,IFERROR(VLOOKUP(D114,$K$7:$N$16,4,FALSE)+0,0)))</f>
        <v/>
      </c>
      <c r="I114" s="65">
        <f>IF(F114="","",F114*H114)</f>
        <v/>
      </c>
    </row>
    <row r="115">
      <c r="B115" s="60" t="n"/>
      <c r="C115" s="61" t="n"/>
      <c r="D115" s="61" t="n"/>
      <c r="E115" s="61" t="n"/>
      <c r="F115" s="62" t="n"/>
      <c r="G115" s="63" t="n"/>
      <c r="H115" s="64">
        <f>IF(F115="","",IF(G115&lt;&gt;"",G115,IFERROR(VLOOKUP(D115,$K$7:$N$16,4,FALSE)+0,0)))</f>
        <v/>
      </c>
      <c r="I115" s="65">
        <f>IF(F115="","",F115*H115)</f>
        <v/>
      </c>
    </row>
    <row r="116">
      <c r="B116" s="60" t="n"/>
      <c r="C116" s="61" t="n"/>
      <c r="D116" s="61" t="n"/>
      <c r="E116" s="61" t="n"/>
      <c r="F116" s="62" t="n"/>
      <c r="G116" s="63" t="n"/>
      <c r="H116" s="64">
        <f>IF(F116="","",IF(G116&lt;&gt;"",G116,IFERROR(VLOOKUP(D116,$K$7:$N$16,4,FALSE)+0,0)))</f>
        <v/>
      </c>
      <c r="I116" s="65">
        <f>IF(F116="","",F116*H116)</f>
        <v/>
      </c>
    </row>
    <row r="117">
      <c r="B117" s="60" t="n"/>
      <c r="C117" s="61" t="n"/>
      <c r="D117" s="61" t="n"/>
      <c r="E117" s="61" t="n"/>
      <c r="F117" s="62" t="n"/>
      <c r="G117" s="63" t="n"/>
      <c r="H117" s="64">
        <f>IF(F117="","",IF(G117&lt;&gt;"",G117,IFERROR(VLOOKUP(D117,$K$7:$N$16,4,FALSE)+0,0)))</f>
        <v/>
      </c>
      <c r="I117" s="65">
        <f>IF(F117="","",F117*H117)</f>
        <v/>
      </c>
    </row>
    <row r="118">
      <c r="B118" s="60" t="n"/>
      <c r="C118" s="61" t="n"/>
      <c r="D118" s="61" t="n"/>
      <c r="E118" s="61" t="n"/>
      <c r="F118" s="62" t="n"/>
      <c r="G118" s="63" t="n"/>
      <c r="H118" s="64">
        <f>IF(F118="","",IF(G118&lt;&gt;"",G118,IFERROR(VLOOKUP(D118,$K$7:$N$16,4,FALSE)+0,0)))</f>
        <v/>
      </c>
      <c r="I118" s="65">
        <f>IF(F118="","",F118*H118)</f>
        <v/>
      </c>
    </row>
    <row r="119">
      <c r="B119" s="60" t="n"/>
      <c r="C119" s="61" t="n"/>
      <c r="D119" s="61" t="n"/>
      <c r="E119" s="61" t="n"/>
      <c r="F119" s="62" t="n"/>
      <c r="G119" s="63" t="n"/>
      <c r="H119" s="64">
        <f>IF(F119="","",IF(G119&lt;&gt;"",G119,IFERROR(VLOOKUP(D119,$K$7:$N$16,4,FALSE)+0,0)))</f>
        <v/>
      </c>
      <c r="I119" s="65">
        <f>IF(F119="","",F119*H119)</f>
        <v/>
      </c>
    </row>
    <row r="120">
      <c r="B120" s="60" t="n"/>
      <c r="C120" s="61" t="n"/>
      <c r="D120" s="61" t="n"/>
      <c r="E120" s="61" t="n"/>
      <c r="F120" s="62" t="n"/>
      <c r="G120" s="63" t="n"/>
      <c r="H120" s="64">
        <f>IF(F120="","",IF(G120&lt;&gt;"",G120,IFERROR(VLOOKUP(D120,$K$7:$N$16,4,FALSE)+0,0)))</f>
        <v/>
      </c>
      <c r="I120" s="65">
        <f>IF(F120="","",F120*H120)</f>
        <v/>
      </c>
    </row>
    <row r="121">
      <c r="B121" s="60" t="n"/>
      <c r="C121" s="61" t="n"/>
      <c r="D121" s="61" t="n"/>
      <c r="E121" s="61" t="n"/>
      <c r="F121" s="62" t="n"/>
      <c r="G121" s="63" t="n"/>
      <c r="H121" s="64">
        <f>IF(F121="","",IF(G121&lt;&gt;"",G121,IFERROR(VLOOKUP(D121,$K$7:$N$16,4,FALSE)+0,0)))</f>
        <v/>
      </c>
      <c r="I121" s="65">
        <f>IF(F121="","",F121*H121)</f>
        <v/>
      </c>
    </row>
    <row r="122">
      <c r="B122" s="60" t="n"/>
      <c r="C122" s="61" t="n"/>
      <c r="D122" s="61" t="n"/>
      <c r="E122" s="61" t="n"/>
      <c r="F122" s="62" t="n"/>
      <c r="G122" s="63" t="n"/>
      <c r="H122" s="64">
        <f>IF(F122="","",IF(G122&lt;&gt;"",G122,IFERROR(VLOOKUP(D122,$K$7:$N$16,4,FALSE)+0,0)))</f>
        <v/>
      </c>
      <c r="I122" s="65">
        <f>IF(F122="","",F122*H122)</f>
        <v/>
      </c>
    </row>
    <row r="123">
      <c r="B123" s="60" t="n"/>
      <c r="C123" s="61" t="n"/>
      <c r="D123" s="61" t="n"/>
      <c r="E123" s="61" t="n"/>
      <c r="F123" s="62" t="n"/>
      <c r="G123" s="63" t="n"/>
      <c r="H123" s="64">
        <f>IF(F123="","",IF(G123&lt;&gt;"",G123,IFERROR(VLOOKUP(D123,$K$7:$N$16,4,FALSE)+0,0)))</f>
        <v/>
      </c>
      <c r="I123" s="65">
        <f>IF(F123="","",F123*H123)</f>
        <v/>
      </c>
    </row>
    <row r="124">
      <c r="B124" s="60" t="n"/>
      <c r="C124" s="61" t="n"/>
      <c r="D124" s="61" t="n"/>
      <c r="E124" s="61" t="n"/>
      <c r="F124" s="62" t="n"/>
      <c r="G124" s="63" t="n"/>
      <c r="H124" s="64">
        <f>IF(F124="","",IF(G124&lt;&gt;"",G124,IFERROR(VLOOKUP(D124,$K$7:$N$16,4,FALSE)+0,0)))</f>
        <v/>
      </c>
      <c r="I124" s="65">
        <f>IF(F124="","",F124*H124)</f>
        <v/>
      </c>
    </row>
    <row r="125">
      <c r="B125" s="60" t="n"/>
      <c r="C125" s="61" t="n"/>
      <c r="D125" s="61" t="n"/>
      <c r="E125" s="61" t="n"/>
      <c r="F125" s="62" t="n"/>
      <c r="G125" s="63" t="n"/>
      <c r="H125" s="64">
        <f>IF(F125="","",IF(G125&lt;&gt;"",G125,IFERROR(VLOOKUP(D125,$K$7:$N$16,4,FALSE)+0,0)))</f>
        <v/>
      </c>
      <c r="I125" s="65">
        <f>IF(F125="","",F125*H125)</f>
        <v/>
      </c>
    </row>
    <row r="126">
      <c r="B126" s="60" t="n"/>
      <c r="C126" s="61" t="n"/>
      <c r="D126" s="61" t="n"/>
      <c r="E126" s="61" t="n"/>
      <c r="F126" s="62" t="n"/>
      <c r="G126" s="63" t="n"/>
      <c r="H126" s="64">
        <f>IF(F126="","",IF(G126&lt;&gt;"",G126,IFERROR(VLOOKUP(D126,$K$7:$N$16,4,FALSE)+0,0)))</f>
        <v/>
      </c>
      <c r="I126" s="65">
        <f>IF(F126="","",F126*H126)</f>
        <v/>
      </c>
    </row>
    <row r="127">
      <c r="B127" s="60" t="n"/>
      <c r="C127" s="61" t="n"/>
      <c r="D127" s="61" t="n"/>
      <c r="E127" s="61" t="n"/>
      <c r="F127" s="62" t="n"/>
      <c r="G127" s="63" t="n"/>
      <c r="H127" s="64">
        <f>IF(F127="","",IF(G127&lt;&gt;"",G127,IFERROR(VLOOKUP(D127,$K$7:$N$16,4,FALSE)+0,0)))</f>
        <v/>
      </c>
      <c r="I127" s="65">
        <f>IF(F127="","",F127*H127)</f>
        <v/>
      </c>
    </row>
    <row r="128">
      <c r="B128" s="60" t="n"/>
      <c r="C128" s="61" t="n"/>
      <c r="D128" s="61" t="n"/>
      <c r="E128" s="61" t="n"/>
      <c r="F128" s="62" t="n"/>
      <c r="G128" s="63" t="n"/>
      <c r="H128" s="64">
        <f>IF(F128="","",IF(G128&lt;&gt;"",G128,IFERROR(VLOOKUP(D128,$K$7:$N$16,4,FALSE)+0,0)))</f>
        <v/>
      </c>
      <c r="I128" s="65">
        <f>IF(F128="","",F128*H128)</f>
        <v/>
      </c>
    </row>
    <row r="129">
      <c r="B129" s="60" t="n"/>
      <c r="C129" s="61" t="n"/>
      <c r="D129" s="61" t="n"/>
      <c r="E129" s="61" t="n"/>
      <c r="F129" s="62" t="n"/>
      <c r="G129" s="63" t="n"/>
      <c r="H129" s="64">
        <f>IF(F129="","",IF(G129&lt;&gt;"",G129,IFERROR(VLOOKUP(D129,$K$7:$N$16,4,FALSE)+0,0)))</f>
        <v/>
      </c>
      <c r="I129" s="65">
        <f>IF(F129="","",F129*H129)</f>
        <v/>
      </c>
    </row>
    <row r="130">
      <c r="B130" s="60" t="n"/>
      <c r="C130" s="61" t="n"/>
      <c r="D130" s="61" t="n"/>
      <c r="E130" s="61" t="n"/>
      <c r="F130" s="62" t="n"/>
      <c r="G130" s="63" t="n"/>
      <c r="H130" s="64">
        <f>IF(F130="","",IF(G130&lt;&gt;"",G130,IFERROR(VLOOKUP(D130,$K$7:$N$16,4,FALSE)+0,0)))</f>
        <v/>
      </c>
      <c r="I130" s="65">
        <f>IF(F130="","",F130*H130)</f>
        <v/>
      </c>
    </row>
    <row r="131">
      <c r="B131" s="60" t="n"/>
      <c r="C131" s="61" t="n"/>
      <c r="D131" s="61" t="n"/>
      <c r="E131" s="61" t="n"/>
      <c r="F131" s="62" t="n"/>
      <c r="G131" s="63" t="n"/>
      <c r="H131" s="64">
        <f>IF(F131="","",IF(G131&lt;&gt;"",G131,IFERROR(VLOOKUP(D131,$K$7:$N$16,4,FALSE)+0,0)))</f>
        <v/>
      </c>
      <c r="I131" s="65">
        <f>IF(F131="","",F131*H131)</f>
        <v/>
      </c>
    </row>
    <row r="132">
      <c r="B132" s="60" t="n"/>
      <c r="C132" s="61" t="n"/>
      <c r="D132" s="61" t="n"/>
      <c r="E132" s="61" t="n"/>
      <c r="F132" s="62" t="n"/>
      <c r="G132" s="63" t="n"/>
      <c r="H132" s="64">
        <f>IF(F132="","",IF(G132&lt;&gt;"",G132,IFERROR(VLOOKUP(D132,$K$7:$N$16,4,FALSE)+0,0)))</f>
        <v/>
      </c>
      <c r="I132" s="65">
        <f>IF(F132="","",F132*H132)</f>
        <v/>
      </c>
    </row>
    <row r="133">
      <c r="B133" s="60" t="n"/>
      <c r="C133" s="61" t="n"/>
      <c r="D133" s="61" t="n"/>
      <c r="E133" s="61" t="n"/>
      <c r="F133" s="62" t="n"/>
      <c r="G133" s="63" t="n"/>
      <c r="H133" s="64">
        <f>IF(F133="","",IF(G133&lt;&gt;"",G133,IFERROR(VLOOKUP(D133,$K$7:$N$16,4,FALSE)+0,0)))</f>
        <v/>
      </c>
      <c r="I133" s="65">
        <f>IF(F133="","",F133*H133)</f>
        <v/>
      </c>
    </row>
    <row r="134">
      <c r="B134" s="60" t="n"/>
      <c r="C134" s="61" t="n"/>
      <c r="D134" s="61" t="n"/>
      <c r="E134" s="61" t="n"/>
      <c r="F134" s="62" t="n"/>
      <c r="G134" s="63" t="n"/>
      <c r="H134" s="64">
        <f>IF(F134="","",IF(G134&lt;&gt;"",G134,IFERROR(VLOOKUP(D134,$K$7:$N$16,4,FALSE)+0,0)))</f>
        <v/>
      </c>
      <c r="I134" s="65">
        <f>IF(F134="","",F134*H134)</f>
        <v/>
      </c>
    </row>
    <row r="135">
      <c r="B135" s="60" t="n"/>
      <c r="C135" s="61" t="n"/>
      <c r="D135" s="61" t="n"/>
      <c r="E135" s="61" t="n"/>
      <c r="F135" s="62" t="n"/>
      <c r="G135" s="63" t="n"/>
      <c r="H135" s="64">
        <f>IF(F135="","",IF(G135&lt;&gt;"",G135,IFERROR(VLOOKUP(D135,$K$7:$N$16,4,FALSE)+0,0)))</f>
        <v/>
      </c>
      <c r="I135" s="65">
        <f>IF(F135="","",F135*H135)</f>
        <v/>
      </c>
    </row>
    <row r="136">
      <c r="B136" s="60" t="n"/>
      <c r="C136" s="61" t="n"/>
      <c r="D136" s="61" t="n"/>
      <c r="E136" s="61" t="n"/>
      <c r="F136" s="62" t="n"/>
      <c r="G136" s="63" t="n"/>
      <c r="H136" s="64">
        <f>IF(F136="","",IF(G136&lt;&gt;"",G136,IFERROR(VLOOKUP(D136,$K$7:$N$16,4,FALSE)+0,0)))</f>
        <v/>
      </c>
      <c r="I136" s="65">
        <f>IF(F136="","",F136*H136)</f>
        <v/>
      </c>
    </row>
    <row r="137">
      <c r="B137" s="60" t="n"/>
      <c r="C137" s="61" t="n"/>
      <c r="D137" s="61" t="n"/>
      <c r="E137" s="61" t="n"/>
      <c r="F137" s="62" t="n"/>
      <c r="G137" s="63" t="n"/>
      <c r="H137" s="64">
        <f>IF(F137="","",IF(G137&lt;&gt;"",G137,IFERROR(VLOOKUP(D137,$K$7:$N$16,4,FALSE)+0,0)))</f>
        <v/>
      </c>
      <c r="I137" s="65">
        <f>IF(F137="","",F137*H137)</f>
        <v/>
      </c>
    </row>
    <row r="138">
      <c r="B138" s="60" t="n"/>
      <c r="C138" s="61" t="n"/>
      <c r="D138" s="61" t="n"/>
      <c r="E138" s="61" t="n"/>
      <c r="F138" s="62" t="n"/>
      <c r="G138" s="63" t="n"/>
      <c r="H138" s="64">
        <f>IF(F138="","",IF(G138&lt;&gt;"",G138,IFERROR(VLOOKUP(D138,$K$7:$N$16,4,FALSE)+0,0)))</f>
        <v/>
      </c>
      <c r="I138" s="65">
        <f>IF(F138="","",F138*H138)</f>
        <v/>
      </c>
    </row>
    <row r="139">
      <c r="B139" s="60" t="n"/>
      <c r="C139" s="61" t="n"/>
      <c r="D139" s="61" t="n"/>
      <c r="E139" s="61" t="n"/>
      <c r="F139" s="62" t="n"/>
      <c r="G139" s="63" t="n"/>
      <c r="H139" s="64">
        <f>IF(F139="","",IF(G139&lt;&gt;"",G139,IFERROR(VLOOKUP(D139,$K$7:$N$16,4,FALSE)+0,0)))</f>
        <v/>
      </c>
      <c r="I139" s="65">
        <f>IF(F139="","",F139*H139)</f>
        <v/>
      </c>
    </row>
    <row r="140">
      <c r="B140" s="60" t="n"/>
      <c r="C140" s="61" t="n"/>
      <c r="D140" s="61" t="n"/>
      <c r="E140" s="61" t="n"/>
      <c r="F140" s="62" t="n"/>
      <c r="G140" s="63" t="n"/>
      <c r="H140" s="64">
        <f>IF(F140="","",IF(G140&lt;&gt;"",G140,IFERROR(VLOOKUP(D140,$K$7:$N$16,4,FALSE)+0,0)))</f>
        <v/>
      </c>
      <c r="I140" s="65">
        <f>IF(F140="","",F140*H140)</f>
        <v/>
      </c>
    </row>
    <row r="141">
      <c r="B141" s="60" t="n"/>
      <c r="C141" s="61" t="n"/>
      <c r="D141" s="61" t="n"/>
      <c r="E141" s="61" t="n"/>
      <c r="F141" s="62" t="n"/>
      <c r="G141" s="63" t="n"/>
      <c r="H141" s="64">
        <f>IF(F141="","",IF(G141&lt;&gt;"",G141,IFERROR(VLOOKUP(D141,$K$7:$N$16,4,FALSE)+0,0)))</f>
        <v/>
      </c>
      <c r="I141" s="65">
        <f>IF(F141="","",F141*H141)</f>
        <v/>
      </c>
    </row>
    <row r="142">
      <c r="B142" s="60" t="n"/>
      <c r="C142" s="61" t="n"/>
      <c r="D142" s="61" t="n"/>
      <c r="E142" s="61" t="n"/>
      <c r="F142" s="62" t="n"/>
      <c r="G142" s="63" t="n"/>
      <c r="H142" s="64">
        <f>IF(F142="","",IF(G142&lt;&gt;"",G142,IFERROR(VLOOKUP(D142,$K$7:$N$16,4,FALSE)+0,0)))</f>
        <v/>
      </c>
      <c r="I142" s="65">
        <f>IF(F142="","",F142*H142)</f>
        <v/>
      </c>
    </row>
    <row r="143">
      <c r="B143" s="60" t="n"/>
      <c r="C143" s="61" t="n"/>
      <c r="D143" s="61" t="n"/>
      <c r="E143" s="61" t="n"/>
      <c r="F143" s="62" t="n"/>
      <c r="G143" s="63" t="n"/>
      <c r="H143" s="64">
        <f>IF(F143="","",IF(G143&lt;&gt;"",G143,IFERROR(VLOOKUP(D143,$K$7:$N$16,4,FALSE)+0,0)))</f>
        <v/>
      </c>
      <c r="I143" s="65">
        <f>IF(F143="","",F143*H143)</f>
        <v/>
      </c>
    </row>
    <row r="144">
      <c r="B144" s="60" t="n"/>
      <c r="C144" s="61" t="n"/>
      <c r="D144" s="61" t="n"/>
      <c r="E144" s="61" t="n"/>
      <c r="F144" s="62" t="n"/>
      <c r="G144" s="63" t="n"/>
      <c r="H144" s="64">
        <f>IF(F144="","",IF(G144&lt;&gt;"",G144,IFERROR(VLOOKUP(D144,$K$7:$N$16,4,FALSE)+0,0)))</f>
        <v/>
      </c>
      <c r="I144" s="65">
        <f>IF(F144="","",F144*H144)</f>
        <v/>
      </c>
    </row>
    <row r="145">
      <c r="B145" s="60" t="n"/>
      <c r="C145" s="61" t="n"/>
      <c r="D145" s="61" t="n"/>
      <c r="E145" s="61" t="n"/>
      <c r="F145" s="62" t="n"/>
      <c r="G145" s="63" t="n"/>
      <c r="H145" s="64">
        <f>IF(F145="","",IF(G145&lt;&gt;"",G145,IFERROR(VLOOKUP(D145,$K$7:$N$16,4,FALSE)+0,0)))</f>
        <v/>
      </c>
      <c r="I145" s="65">
        <f>IF(F145="","",F145*H145)</f>
        <v/>
      </c>
    </row>
    <row r="146">
      <c r="B146" s="60" t="n"/>
      <c r="C146" s="61" t="n"/>
      <c r="D146" s="61" t="n"/>
      <c r="E146" s="61" t="n"/>
      <c r="F146" s="62" t="n"/>
      <c r="G146" s="63" t="n"/>
      <c r="H146" s="64">
        <f>IF(F146="","",IF(G146&lt;&gt;"",G146,IFERROR(VLOOKUP(D146,$K$7:$N$16,4,FALSE)+0,0)))</f>
        <v/>
      </c>
      <c r="I146" s="65">
        <f>IF(F146="","",F146*H146)</f>
        <v/>
      </c>
    </row>
    <row r="147">
      <c r="B147" s="60" t="n"/>
      <c r="C147" s="61" t="n"/>
      <c r="D147" s="61" t="n"/>
      <c r="E147" s="61" t="n"/>
      <c r="F147" s="62" t="n"/>
      <c r="G147" s="63" t="n"/>
      <c r="H147" s="64">
        <f>IF(F147="","",IF(G147&lt;&gt;"",G147,IFERROR(VLOOKUP(D147,$K$7:$N$16,4,FALSE)+0,0)))</f>
        <v/>
      </c>
      <c r="I147" s="65">
        <f>IF(F147="","",F147*H147)</f>
        <v/>
      </c>
    </row>
    <row r="148">
      <c r="B148" s="60" t="n"/>
      <c r="C148" s="61" t="n"/>
      <c r="D148" s="61" t="n"/>
      <c r="E148" s="61" t="n"/>
      <c r="F148" s="62" t="n"/>
      <c r="G148" s="63" t="n"/>
      <c r="H148" s="64">
        <f>IF(F148="","",IF(G148&lt;&gt;"",G148,IFERROR(VLOOKUP(D148,$K$7:$N$16,4,FALSE)+0,0)))</f>
        <v/>
      </c>
      <c r="I148" s="65">
        <f>IF(F148="","",F148*H148)</f>
        <v/>
      </c>
    </row>
    <row r="149">
      <c r="B149" s="60" t="n"/>
      <c r="C149" s="61" t="n"/>
      <c r="D149" s="61" t="n"/>
      <c r="E149" s="61" t="n"/>
      <c r="F149" s="62" t="n"/>
      <c r="G149" s="63" t="n"/>
      <c r="H149" s="64">
        <f>IF(F149="","",IF(G149&lt;&gt;"",G149,IFERROR(VLOOKUP(D149,$K$7:$N$16,4,FALSE)+0,0)))</f>
        <v/>
      </c>
      <c r="I149" s="65">
        <f>IF(F149="","",F149*H149)</f>
        <v/>
      </c>
    </row>
    <row r="150">
      <c r="B150" s="60" t="n"/>
      <c r="C150" s="61" t="n"/>
      <c r="D150" s="61" t="n"/>
      <c r="E150" s="61" t="n"/>
      <c r="F150" s="62" t="n"/>
      <c r="G150" s="63" t="n"/>
      <c r="H150" s="64">
        <f>IF(F150="","",IF(G150&lt;&gt;"",G150,IFERROR(VLOOKUP(D150,$K$7:$N$16,4,FALSE)+0,0)))</f>
        <v/>
      </c>
      <c r="I150" s="65">
        <f>IF(F150="","",F150*H150)</f>
        <v/>
      </c>
    </row>
    <row r="151">
      <c r="B151" s="60" t="n"/>
      <c r="C151" s="61" t="n"/>
      <c r="D151" s="61" t="n"/>
      <c r="E151" s="61" t="n"/>
      <c r="F151" s="62" t="n"/>
      <c r="G151" s="63" t="n"/>
      <c r="H151" s="64">
        <f>IF(F151="","",IF(G151&lt;&gt;"",G151,IFERROR(VLOOKUP(D151,$K$7:$N$16,4,FALSE)+0,0)))</f>
        <v/>
      </c>
      <c r="I151" s="65">
        <f>IF(F151="","",F151*H151)</f>
        <v/>
      </c>
    </row>
    <row r="152">
      <c r="B152" s="60" t="n"/>
      <c r="C152" s="61" t="n"/>
      <c r="D152" s="61" t="n"/>
      <c r="E152" s="61" t="n"/>
      <c r="F152" s="62" t="n"/>
      <c r="G152" s="63" t="n"/>
      <c r="H152" s="64">
        <f>IF(F152="","",IF(G152&lt;&gt;"",G152,IFERROR(VLOOKUP(D152,$K$7:$N$16,4,FALSE)+0,0)))</f>
        <v/>
      </c>
      <c r="I152" s="65">
        <f>IF(F152="","",F152*H152)</f>
        <v/>
      </c>
    </row>
    <row r="153">
      <c r="B153" s="60" t="n"/>
      <c r="C153" s="61" t="n"/>
      <c r="D153" s="61" t="n"/>
      <c r="E153" s="61" t="n"/>
      <c r="F153" s="62" t="n"/>
      <c r="G153" s="63" t="n"/>
      <c r="H153" s="64">
        <f>IF(F153="","",IF(G153&lt;&gt;"",G153,IFERROR(VLOOKUP(D153,$K$7:$N$16,4,FALSE)+0,0)))</f>
        <v/>
      </c>
      <c r="I153" s="65">
        <f>IF(F153="","",F153*H153)</f>
        <v/>
      </c>
    </row>
    <row r="154">
      <c r="B154" s="60" t="n"/>
      <c r="C154" s="61" t="n"/>
      <c r="D154" s="61" t="n"/>
      <c r="E154" s="61" t="n"/>
      <c r="F154" s="62" t="n"/>
      <c r="G154" s="63" t="n"/>
      <c r="H154" s="64">
        <f>IF(F154="","",IF(G154&lt;&gt;"",G154,IFERROR(VLOOKUP(D154,$K$7:$N$16,4,FALSE)+0,0)))</f>
        <v/>
      </c>
      <c r="I154" s="65">
        <f>IF(F154="","",F154*H154)</f>
        <v/>
      </c>
    </row>
    <row r="155">
      <c r="B155" s="60" t="n"/>
      <c r="C155" s="61" t="n"/>
      <c r="D155" s="61" t="n"/>
      <c r="E155" s="61" t="n"/>
      <c r="F155" s="62" t="n"/>
      <c r="G155" s="63" t="n"/>
      <c r="H155" s="64">
        <f>IF(F155="","",IF(G155&lt;&gt;"",G155,IFERROR(VLOOKUP(D155,$K$7:$N$16,4,FALSE)+0,0)))</f>
        <v/>
      </c>
      <c r="I155" s="65">
        <f>IF(F155="","",F155*H155)</f>
        <v/>
      </c>
    </row>
    <row r="156">
      <c r="B156" s="60" t="n"/>
      <c r="C156" s="61" t="n"/>
      <c r="D156" s="61" t="n"/>
      <c r="E156" s="61" t="n"/>
      <c r="F156" s="62" t="n"/>
      <c r="G156" s="63" t="n"/>
      <c r="H156" s="64">
        <f>IF(F156="","",IF(G156&lt;&gt;"",G156,IFERROR(VLOOKUP(D156,$K$7:$N$16,4,FALSE)+0,0)))</f>
        <v/>
      </c>
      <c r="I156" s="65">
        <f>IF(F156="","",F156*H156)</f>
        <v/>
      </c>
    </row>
    <row r="157">
      <c r="B157" s="60" t="n"/>
      <c r="C157" s="61" t="n"/>
      <c r="D157" s="61" t="n"/>
      <c r="E157" s="61" t="n"/>
      <c r="F157" s="62" t="n"/>
      <c r="G157" s="63" t="n"/>
      <c r="H157" s="64">
        <f>IF(F157="","",IF(G157&lt;&gt;"",G157,IFERROR(VLOOKUP(D157,$K$7:$N$16,4,FALSE)+0,0)))</f>
        <v/>
      </c>
      <c r="I157" s="65">
        <f>IF(F157="","",F157*H157)</f>
        <v/>
      </c>
    </row>
    <row r="158">
      <c r="B158" s="60" t="n"/>
      <c r="C158" s="61" t="n"/>
      <c r="D158" s="61" t="n"/>
      <c r="E158" s="61" t="n"/>
      <c r="F158" s="62" t="n"/>
      <c r="G158" s="63" t="n"/>
      <c r="H158" s="64">
        <f>IF(F158="","",IF(G158&lt;&gt;"",G158,IFERROR(VLOOKUP(D158,$K$7:$N$16,4,FALSE)+0,0)))</f>
        <v/>
      </c>
      <c r="I158" s="65">
        <f>IF(F158="","",F158*H158)</f>
        <v/>
      </c>
    </row>
    <row r="159">
      <c r="B159" s="60" t="n"/>
      <c r="C159" s="61" t="n"/>
      <c r="D159" s="61" t="n"/>
      <c r="E159" s="61" t="n"/>
      <c r="F159" s="62" t="n"/>
      <c r="G159" s="63" t="n"/>
      <c r="H159" s="64">
        <f>IF(F159="","",IF(G159&lt;&gt;"",G159,IFERROR(VLOOKUP(D159,$K$7:$N$16,4,FALSE)+0,0)))</f>
        <v/>
      </c>
      <c r="I159" s="65">
        <f>IF(F159="","",F159*H159)</f>
        <v/>
      </c>
    </row>
    <row r="160">
      <c r="B160" s="60" t="n"/>
      <c r="C160" s="61" t="n"/>
      <c r="D160" s="61" t="n"/>
      <c r="E160" s="61" t="n"/>
      <c r="F160" s="62" t="n"/>
      <c r="G160" s="63" t="n"/>
      <c r="H160" s="64">
        <f>IF(F160="","",IF(G160&lt;&gt;"",G160,IFERROR(VLOOKUP(D160,$K$7:$N$16,4,FALSE)+0,0)))</f>
        <v/>
      </c>
      <c r="I160" s="65">
        <f>IF(F160="","",F160*H160)</f>
        <v/>
      </c>
    </row>
    <row r="161">
      <c r="B161" s="60" t="n"/>
      <c r="C161" s="61" t="n"/>
      <c r="D161" s="61" t="n"/>
      <c r="E161" s="61" t="n"/>
      <c r="F161" s="62" t="n"/>
      <c r="G161" s="63" t="n"/>
      <c r="H161" s="64">
        <f>IF(F161="","",IF(G161&lt;&gt;"",G161,IFERROR(VLOOKUP(D161,$K$7:$N$16,4,FALSE)+0,0)))</f>
        <v/>
      </c>
      <c r="I161" s="65">
        <f>IF(F161="","",F161*H161)</f>
        <v/>
      </c>
    </row>
    <row r="162">
      <c r="B162" s="60" t="n"/>
      <c r="C162" s="61" t="n"/>
      <c r="D162" s="61" t="n"/>
      <c r="E162" s="61" t="n"/>
      <c r="F162" s="62" t="n"/>
      <c r="G162" s="63" t="n"/>
      <c r="H162" s="64">
        <f>IF(F162="","",IF(G162&lt;&gt;"",G162,IFERROR(VLOOKUP(D162,$K$7:$N$16,4,FALSE)+0,0)))</f>
        <v/>
      </c>
      <c r="I162" s="65">
        <f>IF(F162="","",F162*H162)</f>
        <v/>
      </c>
    </row>
    <row r="163">
      <c r="B163" s="60" t="n"/>
      <c r="C163" s="61" t="n"/>
      <c r="D163" s="61" t="n"/>
      <c r="E163" s="61" t="n"/>
      <c r="F163" s="62" t="n"/>
      <c r="G163" s="63" t="n"/>
      <c r="H163" s="64">
        <f>IF(F163="","",IF(G163&lt;&gt;"",G163,IFERROR(VLOOKUP(D163,$K$7:$N$16,4,FALSE)+0,0)))</f>
        <v/>
      </c>
      <c r="I163" s="65">
        <f>IF(F163="","",F163*H163)</f>
        <v/>
      </c>
    </row>
    <row r="164">
      <c r="B164" s="60" t="n"/>
      <c r="C164" s="61" t="n"/>
      <c r="D164" s="61" t="n"/>
      <c r="E164" s="61" t="n"/>
      <c r="F164" s="62" t="n"/>
      <c r="G164" s="63" t="n"/>
      <c r="H164" s="64">
        <f>IF(F164="","",IF(G164&lt;&gt;"",G164,IFERROR(VLOOKUP(D164,$K$7:$N$16,4,FALSE)+0,0)))</f>
        <v/>
      </c>
      <c r="I164" s="65">
        <f>IF(F164="","",F164*H164)</f>
        <v/>
      </c>
    </row>
    <row r="165">
      <c r="B165" s="60" t="n"/>
      <c r="C165" s="61" t="n"/>
      <c r="D165" s="61" t="n"/>
      <c r="E165" s="61" t="n"/>
      <c r="F165" s="62" t="n"/>
      <c r="G165" s="63" t="n"/>
      <c r="H165" s="64">
        <f>IF(F165="","",IF(G165&lt;&gt;"",G165,IFERROR(VLOOKUP(D165,$K$7:$N$16,4,FALSE)+0,0)))</f>
        <v/>
      </c>
      <c r="I165" s="65">
        <f>IF(F165="","",F165*H165)</f>
        <v/>
      </c>
    </row>
    <row r="166">
      <c r="B166" s="60" t="n"/>
      <c r="C166" s="61" t="n"/>
      <c r="D166" s="61" t="n"/>
      <c r="E166" s="61" t="n"/>
      <c r="F166" s="62" t="n"/>
      <c r="G166" s="63" t="n"/>
      <c r="H166" s="64">
        <f>IF(F166="","",IF(G166&lt;&gt;"",G166,IFERROR(VLOOKUP(D166,$K$7:$N$16,4,FALSE)+0,0)))</f>
        <v/>
      </c>
      <c r="I166" s="65">
        <f>IF(F166="","",F166*H166)</f>
        <v/>
      </c>
    </row>
    <row r="167">
      <c r="B167" s="60" t="n"/>
      <c r="C167" s="61" t="n"/>
      <c r="D167" s="61" t="n"/>
      <c r="E167" s="61" t="n"/>
      <c r="F167" s="62" t="n"/>
      <c r="G167" s="63" t="n"/>
      <c r="H167" s="64">
        <f>IF(F167="","",IF(G167&lt;&gt;"",G167,IFERROR(VLOOKUP(D167,$K$7:$N$16,4,FALSE)+0,0)))</f>
        <v/>
      </c>
      <c r="I167" s="65">
        <f>IF(F167="","",F167*H167)</f>
        <v/>
      </c>
    </row>
    <row r="168">
      <c r="B168" s="60" t="n"/>
      <c r="C168" s="61" t="n"/>
      <c r="D168" s="61" t="n"/>
      <c r="E168" s="61" t="n"/>
      <c r="F168" s="62" t="n"/>
      <c r="G168" s="63" t="n"/>
      <c r="H168" s="64">
        <f>IF(F168="","",IF(G168&lt;&gt;"",G168,IFERROR(VLOOKUP(D168,$K$7:$N$16,4,FALSE)+0,0)))</f>
        <v/>
      </c>
      <c r="I168" s="65">
        <f>IF(F168="","",F168*H168)</f>
        <v/>
      </c>
    </row>
    <row r="169">
      <c r="B169" s="60" t="n"/>
      <c r="C169" s="61" t="n"/>
      <c r="D169" s="61" t="n"/>
      <c r="E169" s="61" t="n"/>
      <c r="F169" s="62" t="n"/>
      <c r="G169" s="63" t="n"/>
      <c r="H169" s="64">
        <f>IF(F169="","",IF(G169&lt;&gt;"",G169,IFERROR(VLOOKUP(D169,$K$7:$N$16,4,FALSE)+0,0)))</f>
        <v/>
      </c>
      <c r="I169" s="65">
        <f>IF(F169="","",F169*H169)</f>
        <v/>
      </c>
    </row>
    <row r="170">
      <c r="B170" s="60" t="n"/>
      <c r="C170" s="61" t="n"/>
      <c r="D170" s="61" t="n"/>
      <c r="E170" s="61" t="n"/>
      <c r="F170" s="62" t="n"/>
      <c r="G170" s="63" t="n"/>
      <c r="H170" s="64">
        <f>IF(F170="","",IF(G170&lt;&gt;"",G170,IFERROR(VLOOKUP(D170,$K$7:$N$16,4,FALSE)+0,0)))</f>
        <v/>
      </c>
      <c r="I170" s="65">
        <f>IF(F170="","",F170*H170)</f>
        <v/>
      </c>
    </row>
    <row r="171">
      <c r="B171" s="60" t="n"/>
      <c r="C171" s="61" t="n"/>
      <c r="D171" s="61" t="n"/>
      <c r="E171" s="61" t="n"/>
      <c r="F171" s="62" t="n"/>
      <c r="G171" s="63" t="n"/>
      <c r="H171" s="64">
        <f>IF(F171="","",IF(G171&lt;&gt;"",G171,IFERROR(VLOOKUP(D171,$K$7:$N$16,4,FALSE)+0,0)))</f>
        <v/>
      </c>
      <c r="I171" s="65">
        <f>IF(F171="","",F171*H171)</f>
        <v/>
      </c>
    </row>
    <row r="172">
      <c r="B172" s="60" t="n"/>
      <c r="C172" s="61" t="n"/>
      <c r="D172" s="61" t="n"/>
      <c r="E172" s="61" t="n"/>
      <c r="F172" s="62" t="n"/>
      <c r="G172" s="63" t="n"/>
      <c r="H172" s="64">
        <f>IF(F172="","",IF(G172&lt;&gt;"",G172,IFERROR(VLOOKUP(D172,$K$7:$N$16,4,FALSE)+0,0)))</f>
        <v/>
      </c>
      <c r="I172" s="65">
        <f>IF(F172="","",F172*H172)</f>
        <v/>
      </c>
    </row>
    <row r="173">
      <c r="B173" s="60" t="n"/>
      <c r="C173" s="61" t="n"/>
      <c r="D173" s="61" t="n"/>
      <c r="E173" s="61" t="n"/>
      <c r="F173" s="62" t="n"/>
      <c r="G173" s="63" t="n"/>
      <c r="H173" s="64">
        <f>IF(F173="","",IF(G173&lt;&gt;"",G173,IFERROR(VLOOKUP(D173,$K$7:$N$16,4,FALSE)+0,0)))</f>
        <v/>
      </c>
      <c r="I173" s="65">
        <f>IF(F173="","",F173*H173)</f>
        <v/>
      </c>
    </row>
    <row r="174">
      <c r="B174" s="60" t="n"/>
      <c r="C174" s="61" t="n"/>
      <c r="D174" s="61" t="n"/>
      <c r="E174" s="61" t="n"/>
      <c r="F174" s="62" t="n"/>
      <c r="G174" s="63" t="n"/>
      <c r="H174" s="64">
        <f>IF(F174="","",IF(G174&lt;&gt;"",G174,IFERROR(VLOOKUP(D174,$K$7:$N$16,4,FALSE)+0,0)))</f>
        <v/>
      </c>
      <c r="I174" s="65">
        <f>IF(F174="","",F174*H174)</f>
        <v/>
      </c>
    </row>
    <row r="175">
      <c r="B175" s="60" t="n"/>
      <c r="C175" s="61" t="n"/>
      <c r="D175" s="61" t="n"/>
      <c r="E175" s="61" t="n"/>
      <c r="F175" s="62" t="n"/>
      <c r="G175" s="63" t="n"/>
      <c r="H175" s="64">
        <f>IF(F175="","",IF(G175&lt;&gt;"",G175,IFERROR(VLOOKUP(D175,$K$7:$N$16,4,FALSE)+0,0)))</f>
        <v/>
      </c>
      <c r="I175" s="65">
        <f>IF(F175="","",F175*H175)</f>
        <v/>
      </c>
    </row>
    <row r="176">
      <c r="B176" s="60" t="n"/>
      <c r="C176" s="61" t="n"/>
      <c r="D176" s="61" t="n"/>
      <c r="E176" s="61" t="n"/>
      <c r="F176" s="62" t="n"/>
      <c r="G176" s="63" t="n"/>
      <c r="H176" s="64">
        <f>IF(F176="","",IF(G176&lt;&gt;"",G176,IFERROR(VLOOKUP(D176,$K$7:$N$16,4,FALSE)+0,0)))</f>
        <v/>
      </c>
      <c r="I176" s="65">
        <f>IF(F176="","",F176*H176)</f>
        <v/>
      </c>
    </row>
    <row r="177">
      <c r="B177" s="60" t="n"/>
      <c r="C177" s="61" t="n"/>
      <c r="D177" s="61" t="n"/>
      <c r="E177" s="61" t="n"/>
      <c r="F177" s="62" t="n"/>
      <c r="G177" s="63" t="n"/>
      <c r="H177" s="64">
        <f>IF(F177="","",IF(G177&lt;&gt;"",G177,IFERROR(VLOOKUP(D177,$K$7:$N$16,4,FALSE)+0,0)))</f>
        <v/>
      </c>
      <c r="I177" s="65">
        <f>IF(F177="","",F177*H177)</f>
        <v/>
      </c>
    </row>
    <row r="178">
      <c r="B178" s="60" t="n"/>
      <c r="C178" s="61" t="n"/>
      <c r="D178" s="61" t="n"/>
      <c r="E178" s="61" t="n"/>
      <c r="F178" s="62" t="n"/>
      <c r="G178" s="63" t="n"/>
      <c r="H178" s="64">
        <f>IF(F178="","",IF(G178&lt;&gt;"",G178,IFERROR(VLOOKUP(D178,$K$7:$N$16,4,FALSE)+0,0)))</f>
        <v/>
      </c>
      <c r="I178" s="65">
        <f>IF(F178="","",F178*H178)</f>
        <v/>
      </c>
    </row>
    <row r="179">
      <c r="B179" s="60" t="n"/>
      <c r="C179" s="61" t="n"/>
      <c r="D179" s="61" t="n"/>
      <c r="E179" s="61" t="n"/>
      <c r="F179" s="62" t="n"/>
      <c r="G179" s="63" t="n"/>
      <c r="H179" s="64">
        <f>IF(F179="","",IF(G179&lt;&gt;"",G179,IFERROR(VLOOKUP(D179,$K$7:$N$16,4,FALSE)+0,0)))</f>
        <v/>
      </c>
      <c r="I179" s="65">
        <f>IF(F179="","",F179*H179)</f>
        <v/>
      </c>
    </row>
    <row r="180">
      <c r="B180" s="60" t="n"/>
      <c r="C180" s="61" t="n"/>
      <c r="D180" s="61" t="n"/>
      <c r="E180" s="61" t="n"/>
      <c r="F180" s="62" t="n"/>
      <c r="G180" s="63" t="n"/>
      <c r="H180" s="64">
        <f>IF(F180="","",IF(G180&lt;&gt;"",G180,IFERROR(VLOOKUP(D180,$K$7:$N$16,4,FALSE)+0,0)))</f>
        <v/>
      </c>
      <c r="I180" s="65">
        <f>IF(F180="","",F180*H180)</f>
        <v/>
      </c>
    </row>
    <row r="181">
      <c r="B181" s="60" t="n"/>
      <c r="C181" s="61" t="n"/>
      <c r="D181" s="61" t="n"/>
      <c r="E181" s="61" t="n"/>
      <c r="F181" s="62" t="n"/>
      <c r="G181" s="63" t="n"/>
      <c r="H181" s="64">
        <f>IF(F181="","",IF(G181&lt;&gt;"",G181,IFERROR(VLOOKUP(D181,$K$7:$N$16,4,FALSE)+0,0)))</f>
        <v/>
      </c>
      <c r="I181" s="65">
        <f>IF(F181="","",F181*H181)</f>
        <v/>
      </c>
    </row>
    <row r="182">
      <c r="B182" s="60" t="n"/>
      <c r="C182" s="61" t="n"/>
      <c r="D182" s="61" t="n"/>
      <c r="E182" s="61" t="n"/>
      <c r="F182" s="62" t="n"/>
      <c r="G182" s="63" t="n"/>
      <c r="H182" s="64">
        <f>IF(F182="","",IF(G182&lt;&gt;"",G182,IFERROR(VLOOKUP(D182,$K$7:$N$16,4,FALSE)+0,0)))</f>
        <v/>
      </c>
      <c r="I182" s="65">
        <f>IF(F182="","",F182*H182)</f>
        <v/>
      </c>
    </row>
    <row r="183">
      <c r="B183" s="60" t="n"/>
      <c r="C183" s="61" t="n"/>
      <c r="D183" s="61" t="n"/>
      <c r="E183" s="61" t="n"/>
      <c r="F183" s="62" t="n"/>
      <c r="G183" s="63" t="n"/>
      <c r="H183" s="64">
        <f>IF(F183="","",IF(G183&lt;&gt;"",G183,IFERROR(VLOOKUP(D183,$K$7:$N$16,4,FALSE)+0,0)))</f>
        <v/>
      </c>
      <c r="I183" s="65">
        <f>IF(F183="","",F183*H183)</f>
        <v/>
      </c>
    </row>
    <row r="184">
      <c r="B184" s="60" t="n"/>
      <c r="C184" s="61" t="n"/>
      <c r="D184" s="61" t="n"/>
      <c r="E184" s="61" t="n"/>
      <c r="F184" s="62" t="n"/>
      <c r="G184" s="63" t="n"/>
      <c r="H184" s="64">
        <f>IF(F184="","",IF(G184&lt;&gt;"",G184,IFERROR(VLOOKUP(D184,$K$7:$N$16,4,FALSE)+0,0)))</f>
        <v/>
      </c>
      <c r="I184" s="65">
        <f>IF(F184="","",F184*H184)</f>
        <v/>
      </c>
    </row>
    <row r="185">
      <c r="B185" s="60" t="n"/>
      <c r="C185" s="61" t="n"/>
      <c r="D185" s="61" t="n"/>
      <c r="E185" s="61" t="n"/>
      <c r="F185" s="62" t="n"/>
      <c r="G185" s="63" t="n"/>
      <c r="H185" s="64">
        <f>IF(F185="","",IF(G185&lt;&gt;"",G185,IFERROR(VLOOKUP(D185,$K$7:$N$16,4,FALSE)+0,0)))</f>
        <v/>
      </c>
      <c r="I185" s="65">
        <f>IF(F185="","",F185*H185)</f>
        <v/>
      </c>
    </row>
    <row r="186">
      <c r="B186" s="60" t="n"/>
      <c r="C186" s="61" t="n"/>
      <c r="D186" s="61" t="n"/>
      <c r="E186" s="61" t="n"/>
      <c r="F186" s="62" t="n"/>
      <c r="G186" s="63" t="n"/>
      <c r="H186" s="64">
        <f>IF(F186="","",IF(G186&lt;&gt;"",G186,IFERROR(VLOOKUP(D186,$K$7:$N$16,4,FALSE)+0,0)))</f>
        <v/>
      </c>
      <c r="I186" s="65">
        <f>IF(F186="","",F186*H186)</f>
        <v/>
      </c>
    </row>
    <row r="187">
      <c r="B187" s="60" t="n"/>
      <c r="C187" s="61" t="n"/>
      <c r="D187" s="61" t="n"/>
      <c r="E187" s="61" t="n"/>
      <c r="F187" s="62" t="n"/>
      <c r="G187" s="63" t="n"/>
      <c r="H187" s="64">
        <f>IF(F187="","",IF(G187&lt;&gt;"",G187,IFERROR(VLOOKUP(D187,$K$7:$N$16,4,FALSE)+0,0)))</f>
        <v/>
      </c>
      <c r="I187" s="65">
        <f>IF(F187="","",F187*H187)</f>
        <v/>
      </c>
    </row>
    <row r="188">
      <c r="B188" s="60" t="n"/>
      <c r="C188" s="61" t="n"/>
      <c r="D188" s="61" t="n"/>
      <c r="E188" s="61" t="n"/>
      <c r="F188" s="62" t="n"/>
      <c r="G188" s="63" t="n"/>
      <c r="H188" s="64">
        <f>IF(F188="","",IF(G188&lt;&gt;"",G188,IFERROR(VLOOKUP(D188,$K$7:$N$16,4,FALSE)+0,0)))</f>
        <v/>
      </c>
      <c r="I188" s="65">
        <f>IF(F188="","",F188*H188)</f>
        <v/>
      </c>
    </row>
    <row r="189">
      <c r="B189" s="60" t="n"/>
      <c r="C189" s="61" t="n"/>
      <c r="D189" s="61" t="n"/>
      <c r="E189" s="61" t="n"/>
      <c r="F189" s="62" t="n"/>
      <c r="G189" s="63" t="n"/>
      <c r="H189" s="64">
        <f>IF(F189="","",IF(G189&lt;&gt;"",G189,IFERROR(VLOOKUP(D189,$K$7:$N$16,4,FALSE)+0,0)))</f>
        <v/>
      </c>
      <c r="I189" s="65">
        <f>IF(F189="","",F189*H189)</f>
        <v/>
      </c>
    </row>
    <row r="190">
      <c r="B190" s="60" t="n"/>
      <c r="C190" s="61" t="n"/>
      <c r="D190" s="61" t="n"/>
      <c r="E190" s="61" t="n"/>
      <c r="F190" s="62" t="n"/>
      <c r="G190" s="63" t="n"/>
      <c r="H190" s="64">
        <f>IF(F190="","",IF(G190&lt;&gt;"",G190,IFERROR(VLOOKUP(D190,$K$7:$N$16,4,FALSE)+0,0)))</f>
        <v/>
      </c>
      <c r="I190" s="65">
        <f>IF(F190="","",F190*H190)</f>
        <v/>
      </c>
    </row>
    <row r="191">
      <c r="B191" s="60" t="n"/>
      <c r="C191" s="61" t="n"/>
      <c r="D191" s="61" t="n"/>
      <c r="E191" s="61" t="n"/>
      <c r="F191" s="62" t="n"/>
      <c r="G191" s="63" t="n"/>
      <c r="H191" s="64">
        <f>IF(F191="","",IF(G191&lt;&gt;"",G191,IFERROR(VLOOKUP(D191,$K$7:$N$16,4,FALSE)+0,0)))</f>
        <v/>
      </c>
      <c r="I191" s="65">
        <f>IF(F191="","",F191*H191)</f>
        <v/>
      </c>
    </row>
    <row r="192">
      <c r="B192" s="60" t="n"/>
      <c r="C192" s="61" t="n"/>
      <c r="D192" s="61" t="n"/>
      <c r="E192" s="61" t="n"/>
      <c r="F192" s="62" t="n"/>
      <c r="G192" s="63" t="n"/>
      <c r="H192" s="64">
        <f>IF(F192="","",IF(G192&lt;&gt;"",G192,IFERROR(VLOOKUP(D192,$K$7:$N$16,4,FALSE)+0,0)))</f>
        <v/>
      </c>
      <c r="I192" s="65">
        <f>IF(F192="","",F192*H192)</f>
        <v/>
      </c>
    </row>
    <row r="193">
      <c r="B193" s="60" t="n"/>
      <c r="C193" s="61" t="n"/>
      <c r="D193" s="61" t="n"/>
      <c r="E193" s="61" t="n"/>
      <c r="F193" s="62" t="n"/>
      <c r="G193" s="63" t="n"/>
      <c r="H193" s="64">
        <f>IF(F193="","",IF(G193&lt;&gt;"",G193,IFERROR(VLOOKUP(D193,$K$7:$N$16,4,FALSE)+0,0)))</f>
        <v/>
      </c>
      <c r="I193" s="65">
        <f>IF(F193="","",F193*H193)</f>
        <v/>
      </c>
    </row>
    <row r="194">
      <c r="B194" s="60" t="n"/>
      <c r="C194" s="61" t="n"/>
      <c r="D194" s="61" t="n"/>
      <c r="E194" s="61" t="n"/>
      <c r="F194" s="62" t="n"/>
      <c r="G194" s="63" t="n"/>
      <c r="H194" s="64">
        <f>IF(F194="","",IF(G194&lt;&gt;"",G194,IFERROR(VLOOKUP(D194,$K$7:$N$16,4,FALSE)+0,0)))</f>
        <v/>
      </c>
      <c r="I194" s="65">
        <f>IF(F194="","",F194*H194)</f>
        <v/>
      </c>
    </row>
    <row r="195">
      <c r="B195" s="60" t="n"/>
      <c r="C195" s="61" t="n"/>
      <c r="D195" s="61" t="n"/>
      <c r="E195" s="61" t="n"/>
      <c r="F195" s="62" t="n"/>
      <c r="G195" s="63" t="n"/>
      <c r="H195" s="64">
        <f>IF(F195="","",IF(G195&lt;&gt;"",G195,IFERROR(VLOOKUP(D195,$K$7:$N$16,4,FALSE)+0,0)))</f>
        <v/>
      </c>
      <c r="I195" s="65">
        <f>IF(F195="","",F195*H195)</f>
        <v/>
      </c>
    </row>
    <row r="196">
      <c r="B196" s="60" t="n"/>
      <c r="C196" s="61" t="n"/>
      <c r="D196" s="61" t="n"/>
      <c r="E196" s="61" t="n"/>
      <c r="F196" s="62" t="n"/>
      <c r="G196" s="63" t="n"/>
      <c r="H196" s="64">
        <f>IF(F196="","",IF(G196&lt;&gt;"",G196,IFERROR(VLOOKUP(D196,$K$7:$N$16,4,FALSE)+0,0)))</f>
        <v/>
      </c>
      <c r="I196" s="65">
        <f>IF(F196="","",F196*H196)</f>
        <v/>
      </c>
    </row>
    <row r="197">
      <c r="B197" s="60" t="n"/>
      <c r="C197" s="61" t="n"/>
      <c r="D197" s="61" t="n"/>
      <c r="E197" s="61" t="n"/>
      <c r="F197" s="62" t="n"/>
      <c r="G197" s="63" t="n"/>
      <c r="H197" s="64">
        <f>IF(F197="","",IF(G197&lt;&gt;"",G197,IFERROR(VLOOKUP(D197,$K$7:$N$16,4,FALSE)+0,0)))</f>
        <v/>
      </c>
      <c r="I197" s="65">
        <f>IF(F197="","",F197*H197)</f>
        <v/>
      </c>
    </row>
    <row r="198">
      <c r="B198" s="60" t="n"/>
      <c r="C198" s="61" t="n"/>
      <c r="D198" s="61" t="n"/>
      <c r="E198" s="61" t="n"/>
      <c r="F198" s="62" t="n"/>
      <c r="G198" s="63" t="n"/>
      <c r="H198" s="64">
        <f>IF(F198="","",IF(G198&lt;&gt;"",G198,IFERROR(VLOOKUP(D198,$K$7:$N$16,4,FALSE)+0,0)))</f>
        <v/>
      </c>
      <c r="I198" s="65">
        <f>IF(F198="","",F198*H198)</f>
        <v/>
      </c>
    </row>
    <row r="199">
      <c r="B199" s="60" t="n"/>
      <c r="C199" s="61" t="n"/>
      <c r="D199" s="61" t="n"/>
      <c r="E199" s="61" t="n"/>
      <c r="F199" s="62" t="n"/>
      <c r="G199" s="63" t="n"/>
      <c r="H199" s="64">
        <f>IF(F199="","",IF(G199&lt;&gt;"",G199,IFERROR(VLOOKUP(D199,$K$7:$N$16,4,FALSE)+0,0)))</f>
        <v/>
      </c>
      <c r="I199" s="65">
        <f>IF(F199="","",F199*H199)</f>
        <v/>
      </c>
    </row>
    <row r="200">
      <c r="B200" s="60" t="n"/>
      <c r="C200" s="61" t="n"/>
      <c r="D200" s="61" t="n"/>
      <c r="E200" s="61" t="n"/>
      <c r="F200" s="62" t="n"/>
      <c r="G200" s="63" t="n"/>
      <c r="H200" s="64">
        <f>IF(F200="","",IF(G200&lt;&gt;"",G200,IFERROR(VLOOKUP(D200,$K$7:$N$16,4,FALSE)+0,0)))</f>
        <v/>
      </c>
      <c r="I200" s="65">
        <f>IF(F200="","",F200*H200)</f>
        <v/>
      </c>
    </row>
    <row r="201">
      <c r="B201" s="60" t="n"/>
      <c r="C201" s="61" t="n"/>
      <c r="D201" s="61" t="n"/>
      <c r="E201" s="61" t="n"/>
      <c r="F201" s="62" t="n"/>
      <c r="G201" s="63" t="n"/>
      <c r="H201" s="64">
        <f>IF(F201="","",IF(G201&lt;&gt;"",G201,IFERROR(VLOOKUP(D201,$K$7:$N$16,4,FALSE)+0,0)))</f>
        <v/>
      </c>
      <c r="I201" s="65">
        <f>IF(F201="","",F201*H201)</f>
        <v/>
      </c>
    </row>
    <row r="202">
      <c r="B202" s="60" t="n"/>
      <c r="C202" s="61" t="n"/>
      <c r="D202" s="61" t="n"/>
      <c r="E202" s="61" t="n"/>
      <c r="F202" s="62" t="n"/>
      <c r="G202" s="63" t="n"/>
      <c r="H202" s="64">
        <f>IF(F202="","",IF(G202&lt;&gt;"",G202,IFERROR(VLOOKUP(D202,$K$7:$N$16,4,FALSE)+0,0)))</f>
        <v/>
      </c>
      <c r="I202" s="65">
        <f>IF(F202="","",F202*H202)</f>
        <v/>
      </c>
    </row>
    <row r="203">
      <c r="B203" s="60" t="n"/>
      <c r="C203" s="61" t="n"/>
      <c r="D203" s="61" t="n"/>
      <c r="E203" s="61" t="n"/>
      <c r="F203" s="62" t="n"/>
      <c r="G203" s="63" t="n"/>
      <c r="H203" s="64">
        <f>IF(F203="","",IF(G203&lt;&gt;"",G203,IFERROR(VLOOKUP(D203,$K$7:$N$16,4,FALSE)+0,0)))</f>
        <v/>
      </c>
      <c r="I203" s="65">
        <f>IF(F203="","",F203*H203)</f>
        <v/>
      </c>
    </row>
    <row r="204">
      <c r="B204" s="60" t="n"/>
      <c r="C204" s="61" t="n"/>
      <c r="D204" s="61" t="n"/>
      <c r="E204" s="61" t="n"/>
      <c r="F204" s="62" t="n"/>
      <c r="G204" s="63" t="n"/>
      <c r="H204" s="64">
        <f>IF(F204="","",IF(G204&lt;&gt;"",G204,IFERROR(VLOOKUP(D204,$K$7:$N$16,4,FALSE)+0,0)))</f>
        <v/>
      </c>
      <c r="I204" s="65">
        <f>IF(F204="","",F204*H204)</f>
        <v/>
      </c>
    </row>
    <row r="205">
      <c r="B205" s="60" t="n"/>
      <c r="C205" s="61" t="n"/>
      <c r="D205" s="61" t="n"/>
      <c r="E205" s="61" t="n"/>
      <c r="F205" s="62" t="n"/>
      <c r="G205" s="63" t="n"/>
      <c r="H205" s="64">
        <f>IF(F205="","",IF(G205&lt;&gt;"",G205,IFERROR(VLOOKUP(D205,$K$7:$N$16,4,FALSE)+0,0)))</f>
        <v/>
      </c>
      <c r="I205" s="65">
        <f>IF(F205="","",F205*H205)</f>
        <v/>
      </c>
    </row>
    <row r="206">
      <c r="B206" s="60" t="n"/>
      <c r="C206" s="61" t="n"/>
      <c r="D206" s="61" t="n"/>
      <c r="E206" s="61" t="n"/>
      <c r="F206" s="62" t="n"/>
      <c r="G206" s="63" t="n"/>
      <c r="H206" s="64">
        <f>IF(F206="","",IF(G206&lt;&gt;"",G206,IFERROR(VLOOKUP(D206,$K$7:$N$16,4,FALSE)+0,0)))</f>
        <v/>
      </c>
      <c r="I206" s="65">
        <f>IF(F206="","",F206*H206)</f>
        <v/>
      </c>
    </row>
    <row r="207">
      <c r="B207" s="60" t="n"/>
      <c r="C207" s="61" t="n"/>
      <c r="D207" s="61" t="n"/>
      <c r="E207" s="61" t="n"/>
      <c r="F207" s="62" t="n"/>
      <c r="G207" s="63" t="n"/>
      <c r="H207" s="64">
        <f>IF(F207="","",IF(G207&lt;&gt;"",G207,IFERROR(VLOOKUP(D207,$K$7:$N$16,4,FALSE)+0,0)))</f>
        <v/>
      </c>
      <c r="I207" s="65">
        <f>IF(F207="","",F207*H207)</f>
        <v/>
      </c>
    </row>
    <row r="208">
      <c r="B208" s="60" t="n"/>
      <c r="C208" s="61" t="n"/>
      <c r="D208" s="61" t="n"/>
      <c r="E208" s="61" t="n"/>
      <c r="F208" s="62" t="n"/>
      <c r="G208" s="63" t="n"/>
      <c r="H208" s="64">
        <f>IF(F208="","",IF(G208&lt;&gt;"",G208,IFERROR(VLOOKUP(D208,$K$7:$N$16,4,FALSE)+0,0)))</f>
        <v/>
      </c>
      <c r="I208" s="65">
        <f>IF(F208="","",F208*H208)</f>
        <v/>
      </c>
    </row>
    <row r="209">
      <c r="B209" s="60" t="n"/>
      <c r="C209" s="61" t="n"/>
      <c r="D209" s="61" t="n"/>
      <c r="E209" s="61" t="n"/>
      <c r="F209" s="62" t="n"/>
      <c r="G209" s="63" t="n"/>
      <c r="H209" s="64">
        <f>IF(F209="","",IF(G209&lt;&gt;"",G209,IFERROR(VLOOKUP(D209,$K$7:$N$16,4,FALSE)+0,0)))</f>
        <v/>
      </c>
      <c r="I209" s="65">
        <f>IF(F209="","",F209*H209)</f>
        <v/>
      </c>
    </row>
    <row r="210">
      <c r="B210" s="60" t="n"/>
      <c r="C210" s="61" t="n"/>
      <c r="D210" s="61" t="n"/>
      <c r="E210" s="61" t="n"/>
      <c r="F210" s="62" t="n"/>
      <c r="G210" s="63" t="n"/>
      <c r="H210" s="64">
        <f>IF(F210="","",IF(G210&lt;&gt;"",G210,IFERROR(VLOOKUP(D210,$K$7:$N$16,4,FALSE)+0,0)))</f>
        <v/>
      </c>
      <c r="I210" s="65">
        <f>IF(F210="","",F210*H210)</f>
        <v/>
      </c>
    </row>
    <row r="211">
      <c r="B211" s="60" t="n"/>
      <c r="C211" s="61" t="n"/>
      <c r="D211" s="61" t="n"/>
      <c r="E211" s="61" t="n"/>
      <c r="F211" s="62" t="n"/>
      <c r="G211" s="63" t="n"/>
      <c r="H211" s="64">
        <f>IF(F211="","",IF(G211&lt;&gt;"",G211,IFERROR(VLOOKUP(D211,$K$7:$N$16,4,FALSE)+0,0)))</f>
        <v/>
      </c>
      <c r="I211" s="65">
        <f>IF(F211="","",F211*H211)</f>
        <v/>
      </c>
    </row>
    <row r="212">
      <c r="B212" s="60" t="n"/>
      <c r="C212" s="61" t="n"/>
      <c r="D212" s="61" t="n"/>
      <c r="E212" s="61" t="n"/>
      <c r="F212" s="62" t="n"/>
      <c r="G212" s="63" t="n"/>
      <c r="H212" s="64">
        <f>IF(F212="","",IF(G212&lt;&gt;"",G212,IFERROR(VLOOKUP(D212,$K$7:$N$16,4,FALSE)+0,0)))</f>
        <v/>
      </c>
      <c r="I212" s="65">
        <f>IF(F212="","",F212*H212)</f>
        <v/>
      </c>
    </row>
    <row r="213">
      <c r="B213" s="60" t="n"/>
      <c r="C213" s="61" t="n"/>
      <c r="D213" s="61" t="n"/>
      <c r="E213" s="61" t="n"/>
      <c r="F213" s="62" t="n"/>
      <c r="G213" s="63" t="n"/>
      <c r="H213" s="64">
        <f>IF(F213="","",IF(G213&lt;&gt;"",G213,IFERROR(VLOOKUP(D213,$K$7:$N$16,4,FALSE)+0,0)))</f>
        <v/>
      </c>
      <c r="I213" s="65">
        <f>IF(F213="","",F213*H213)</f>
        <v/>
      </c>
    </row>
    <row r="214">
      <c r="B214" s="60" t="n"/>
      <c r="C214" s="61" t="n"/>
      <c r="D214" s="61" t="n"/>
      <c r="E214" s="61" t="n"/>
      <c r="F214" s="62" t="n"/>
      <c r="G214" s="63" t="n"/>
      <c r="H214" s="64">
        <f>IF(F214="","",IF(G214&lt;&gt;"",G214,IFERROR(VLOOKUP(D214,$K$7:$N$16,4,FALSE)+0,0)))</f>
        <v/>
      </c>
      <c r="I214" s="65">
        <f>IF(F214="","",F214*H214)</f>
        <v/>
      </c>
    </row>
    <row r="215">
      <c r="B215" s="60" t="n"/>
      <c r="C215" s="61" t="n"/>
      <c r="D215" s="61" t="n"/>
      <c r="E215" s="61" t="n"/>
      <c r="F215" s="62" t="n"/>
      <c r="G215" s="63" t="n"/>
      <c r="H215" s="64">
        <f>IF(F215="","",IF(G215&lt;&gt;"",G215,IFERROR(VLOOKUP(D215,$K$7:$N$16,4,FALSE)+0,0)))</f>
        <v/>
      </c>
      <c r="I215" s="65">
        <f>IF(F215="","",F215*H215)</f>
        <v/>
      </c>
    </row>
    <row r="216">
      <c r="B216" s="60" t="n"/>
      <c r="C216" s="61" t="n"/>
      <c r="D216" s="61" t="n"/>
      <c r="E216" s="61" t="n"/>
      <c r="F216" s="62" t="n"/>
      <c r="G216" s="63" t="n"/>
      <c r="H216" s="64">
        <f>IF(F216="","",IF(G216&lt;&gt;"",G216,IFERROR(VLOOKUP(D216,$K$7:$N$16,4,FALSE)+0,0)))</f>
        <v/>
      </c>
      <c r="I216" s="65">
        <f>IF(F216="","",F216*H216)</f>
        <v/>
      </c>
    </row>
    <row r="217">
      <c r="B217" s="60" t="n"/>
      <c r="C217" s="61" t="n"/>
      <c r="D217" s="61" t="n"/>
      <c r="E217" s="61" t="n"/>
      <c r="F217" s="62" t="n"/>
      <c r="G217" s="63" t="n"/>
      <c r="H217" s="64">
        <f>IF(F217="","",IF(G217&lt;&gt;"",G217,IFERROR(VLOOKUP(D217,$K$7:$N$16,4,FALSE)+0,0)))</f>
        <v/>
      </c>
      <c r="I217" s="65">
        <f>IF(F217="","",F217*H217)</f>
        <v/>
      </c>
    </row>
    <row r="218">
      <c r="B218" s="60" t="n"/>
      <c r="C218" s="61" t="n"/>
      <c r="D218" s="61" t="n"/>
      <c r="E218" s="61" t="n"/>
      <c r="F218" s="62" t="n"/>
      <c r="G218" s="63" t="n"/>
      <c r="H218" s="64">
        <f>IF(F218="","",IF(G218&lt;&gt;"",G218,IFERROR(VLOOKUP(D218,$K$7:$N$16,4,FALSE)+0,0)))</f>
        <v/>
      </c>
      <c r="I218" s="65">
        <f>IF(F218="","",F218*H218)</f>
        <v/>
      </c>
    </row>
    <row r="219">
      <c r="B219" s="60" t="n"/>
      <c r="C219" s="61" t="n"/>
      <c r="D219" s="61" t="n"/>
      <c r="E219" s="61" t="n"/>
      <c r="F219" s="62" t="n"/>
      <c r="G219" s="63" t="n"/>
      <c r="H219" s="64">
        <f>IF(F219="","",IF(G219&lt;&gt;"",G219,IFERROR(VLOOKUP(D219,$K$7:$N$16,4,FALSE)+0,0)))</f>
        <v/>
      </c>
      <c r="I219" s="65">
        <f>IF(F219="","",F219*H219)</f>
        <v/>
      </c>
    </row>
    <row r="220">
      <c r="B220" s="60" t="n"/>
      <c r="C220" s="61" t="n"/>
      <c r="D220" s="61" t="n"/>
      <c r="E220" s="61" t="n"/>
      <c r="F220" s="62" t="n"/>
      <c r="G220" s="63" t="n"/>
      <c r="H220" s="64">
        <f>IF(F220="","",IF(G220&lt;&gt;"",G220,IFERROR(VLOOKUP(D220,$K$7:$N$16,4,FALSE)+0,0)))</f>
        <v/>
      </c>
      <c r="I220" s="65">
        <f>IF(F220="","",F220*H220)</f>
        <v/>
      </c>
    </row>
    <row r="221">
      <c r="B221" s="60" t="n"/>
      <c r="C221" s="61" t="n"/>
      <c r="D221" s="61" t="n"/>
      <c r="E221" s="61" t="n"/>
      <c r="F221" s="62" t="n"/>
      <c r="G221" s="63" t="n"/>
      <c r="H221" s="64">
        <f>IF(F221="","",IF(G221&lt;&gt;"",G221,IFERROR(VLOOKUP(D221,$K$7:$N$16,4,FALSE)+0,0)))</f>
        <v/>
      </c>
      <c r="I221" s="65">
        <f>IF(F221="","",F221*H221)</f>
        <v/>
      </c>
    </row>
    <row r="222">
      <c r="B222" s="60" t="n"/>
      <c r="C222" s="61" t="n"/>
      <c r="D222" s="61" t="n"/>
      <c r="E222" s="61" t="n"/>
      <c r="F222" s="62" t="n"/>
      <c r="G222" s="63" t="n"/>
      <c r="H222" s="64">
        <f>IF(F222="","",IF(G222&lt;&gt;"",G222,IFERROR(VLOOKUP(D222,$K$7:$N$16,4,FALSE)+0,0)))</f>
        <v/>
      </c>
      <c r="I222" s="65">
        <f>IF(F222="","",F222*H222)</f>
        <v/>
      </c>
    </row>
    <row r="223">
      <c r="B223" s="60" t="n"/>
      <c r="C223" s="61" t="n"/>
      <c r="D223" s="61" t="n"/>
      <c r="E223" s="61" t="n"/>
      <c r="F223" s="62" t="n"/>
      <c r="G223" s="63" t="n"/>
      <c r="H223" s="64">
        <f>IF(F223="","",IF(G223&lt;&gt;"",G223,IFERROR(VLOOKUP(D223,$K$7:$N$16,4,FALSE)+0,0)))</f>
        <v/>
      </c>
      <c r="I223" s="65">
        <f>IF(F223="","",F223*H223)</f>
        <v/>
      </c>
    </row>
    <row r="224">
      <c r="B224" s="60" t="n"/>
      <c r="C224" s="61" t="n"/>
      <c r="D224" s="61" t="n"/>
      <c r="E224" s="61" t="n"/>
      <c r="F224" s="62" t="n"/>
      <c r="G224" s="63" t="n"/>
      <c r="H224" s="64">
        <f>IF(F224="","",IF(G224&lt;&gt;"",G224,IFERROR(VLOOKUP(D224,$K$7:$N$16,4,FALSE)+0,0)))</f>
        <v/>
      </c>
      <c r="I224" s="65">
        <f>IF(F224="","",F224*H224)</f>
        <v/>
      </c>
    </row>
    <row r="225">
      <c r="B225" s="60" t="n"/>
      <c r="C225" s="61" t="n"/>
      <c r="D225" s="61" t="n"/>
      <c r="E225" s="61" t="n"/>
      <c r="F225" s="62" t="n"/>
      <c r="G225" s="63" t="n"/>
      <c r="H225" s="64">
        <f>IF(F225="","",IF(G225&lt;&gt;"",G225,IFERROR(VLOOKUP(D225,$K$7:$N$16,4,FALSE)+0,0)))</f>
        <v/>
      </c>
      <c r="I225" s="65">
        <f>IF(F225="","",F225*H225)</f>
        <v/>
      </c>
    </row>
    <row r="226">
      <c r="B226" s="60" t="n"/>
      <c r="C226" s="61" t="n"/>
      <c r="D226" s="61" t="n"/>
      <c r="E226" s="61" t="n"/>
      <c r="F226" s="62" t="n"/>
      <c r="G226" s="63" t="n"/>
      <c r="H226" s="64">
        <f>IF(F226="","",IF(G226&lt;&gt;"",G226,IFERROR(VLOOKUP(D226,$K$7:$N$16,4,FALSE)+0,0)))</f>
        <v/>
      </c>
      <c r="I226" s="65">
        <f>IF(F226="","",F226*H226)</f>
        <v/>
      </c>
    </row>
    <row r="227">
      <c r="B227" s="60" t="n"/>
      <c r="C227" s="61" t="n"/>
      <c r="D227" s="61" t="n"/>
      <c r="E227" s="61" t="n"/>
      <c r="F227" s="62" t="n"/>
      <c r="G227" s="63" t="n"/>
      <c r="H227" s="64">
        <f>IF(F227="","",IF(G227&lt;&gt;"",G227,IFERROR(VLOOKUP(D227,$K$7:$N$16,4,FALSE)+0,0)))</f>
        <v/>
      </c>
      <c r="I227" s="65">
        <f>IF(F227="","",F227*H227)</f>
        <v/>
      </c>
    </row>
    <row r="228">
      <c r="B228" s="60" t="n"/>
      <c r="C228" s="61" t="n"/>
      <c r="D228" s="61" t="n"/>
      <c r="E228" s="61" t="n"/>
      <c r="F228" s="62" t="n"/>
      <c r="G228" s="63" t="n"/>
      <c r="H228" s="64">
        <f>IF(F228="","",IF(G228&lt;&gt;"",G228,IFERROR(VLOOKUP(D228,$K$7:$N$16,4,FALSE)+0,0)))</f>
        <v/>
      </c>
      <c r="I228" s="65">
        <f>IF(F228="","",F228*H228)</f>
        <v/>
      </c>
    </row>
    <row r="229">
      <c r="B229" s="60" t="n"/>
      <c r="C229" s="61" t="n"/>
      <c r="D229" s="61" t="n"/>
      <c r="E229" s="61" t="n"/>
      <c r="F229" s="62" t="n"/>
      <c r="G229" s="63" t="n"/>
      <c r="H229" s="64">
        <f>IF(F229="","",IF(G229&lt;&gt;"",G229,IFERROR(VLOOKUP(D229,$K$7:$N$16,4,FALSE)+0,0)))</f>
        <v/>
      </c>
      <c r="I229" s="65">
        <f>IF(F229="","",F229*H229)</f>
        <v/>
      </c>
    </row>
    <row r="230">
      <c r="B230" s="60" t="n"/>
      <c r="C230" s="61" t="n"/>
      <c r="D230" s="61" t="n"/>
      <c r="E230" s="61" t="n"/>
      <c r="F230" s="62" t="n"/>
      <c r="G230" s="63" t="n"/>
      <c r="H230" s="64">
        <f>IF(F230="","",IF(G230&lt;&gt;"",G230,IFERROR(VLOOKUP(D230,$K$7:$N$16,4,FALSE)+0,0)))</f>
        <v/>
      </c>
      <c r="I230" s="65">
        <f>IF(F230="","",F230*H230)</f>
        <v/>
      </c>
    </row>
    <row r="231">
      <c r="B231" s="60" t="n"/>
      <c r="C231" s="61" t="n"/>
      <c r="D231" s="61" t="n"/>
      <c r="E231" s="61" t="n"/>
      <c r="F231" s="62" t="n"/>
      <c r="G231" s="63" t="n"/>
      <c r="H231" s="64">
        <f>IF(F231="","",IF(G231&lt;&gt;"",G231,IFERROR(VLOOKUP(D231,$K$7:$N$16,4,FALSE)+0,0)))</f>
        <v/>
      </c>
      <c r="I231" s="65">
        <f>IF(F231="","",F231*H231)</f>
        <v/>
      </c>
    </row>
    <row r="232">
      <c r="B232" s="60" t="n"/>
      <c r="C232" s="61" t="n"/>
      <c r="D232" s="61" t="n"/>
      <c r="E232" s="61" t="n"/>
      <c r="F232" s="62" t="n"/>
      <c r="G232" s="63" t="n"/>
      <c r="H232" s="64">
        <f>IF(F232="","",IF(G232&lt;&gt;"",G232,IFERROR(VLOOKUP(D232,$K$7:$N$16,4,FALSE)+0,0)))</f>
        <v/>
      </c>
      <c r="I232" s="65">
        <f>IF(F232="","",F232*H232)</f>
        <v/>
      </c>
    </row>
    <row r="233">
      <c r="B233" s="60" t="n"/>
      <c r="C233" s="61" t="n"/>
      <c r="D233" s="61" t="n"/>
      <c r="E233" s="61" t="n"/>
      <c r="F233" s="62" t="n"/>
      <c r="G233" s="63" t="n"/>
      <c r="H233" s="64">
        <f>IF(F233="","",IF(G233&lt;&gt;"",G233,IFERROR(VLOOKUP(D233,$K$7:$N$16,4,FALSE)+0,0)))</f>
        <v/>
      </c>
      <c r="I233" s="65">
        <f>IF(F233="","",F233*H233)</f>
        <v/>
      </c>
    </row>
    <row r="234">
      <c r="B234" s="60" t="n"/>
      <c r="C234" s="61" t="n"/>
      <c r="D234" s="61" t="n"/>
      <c r="E234" s="61" t="n"/>
      <c r="F234" s="62" t="n"/>
      <c r="G234" s="63" t="n"/>
      <c r="H234" s="64">
        <f>IF(F234="","",IF(G234&lt;&gt;"",G234,IFERROR(VLOOKUP(D234,$K$7:$N$16,4,FALSE)+0,0)))</f>
        <v/>
      </c>
      <c r="I234" s="65">
        <f>IF(F234="","",F234*H234)</f>
        <v/>
      </c>
    </row>
    <row r="235">
      <c r="B235" s="60" t="n"/>
      <c r="C235" s="61" t="n"/>
      <c r="D235" s="61" t="n"/>
      <c r="E235" s="61" t="n"/>
      <c r="F235" s="62" t="n"/>
      <c r="G235" s="63" t="n"/>
      <c r="H235" s="64">
        <f>IF(F235="","",IF(G235&lt;&gt;"",G235,IFERROR(VLOOKUP(D235,$K$7:$N$16,4,FALSE)+0,0)))</f>
        <v/>
      </c>
      <c r="I235" s="65">
        <f>IF(F235="","",F235*H235)</f>
        <v/>
      </c>
    </row>
    <row r="236">
      <c r="B236" s="60" t="n"/>
      <c r="C236" s="61" t="n"/>
      <c r="D236" s="61" t="n"/>
      <c r="E236" s="61" t="n"/>
      <c r="F236" s="62" t="n"/>
      <c r="G236" s="63" t="n"/>
      <c r="H236" s="64">
        <f>IF(F236="","",IF(G236&lt;&gt;"",G236,IFERROR(VLOOKUP(D236,$K$7:$N$16,4,FALSE)+0,0)))</f>
        <v/>
      </c>
      <c r="I236" s="65">
        <f>IF(F236="","",F236*H236)</f>
        <v/>
      </c>
    </row>
    <row r="237">
      <c r="B237" s="60" t="n"/>
      <c r="C237" s="61" t="n"/>
      <c r="D237" s="61" t="n"/>
      <c r="E237" s="61" t="n"/>
      <c r="F237" s="62" t="n"/>
      <c r="G237" s="63" t="n"/>
      <c r="H237" s="64">
        <f>IF(F237="","",IF(G237&lt;&gt;"",G237,IFERROR(VLOOKUP(D237,$K$7:$N$16,4,FALSE)+0,0)))</f>
        <v/>
      </c>
      <c r="I237" s="65">
        <f>IF(F237="","",F237*H237)</f>
        <v/>
      </c>
    </row>
    <row r="238">
      <c r="B238" s="60" t="n"/>
      <c r="C238" s="61" t="n"/>
      <c r="D238" s="61" t="n"/>
      <c r="E238" s="61" t="n"/>
      <c r="F238" s="62" t="n"/>
      <c r="G238" s="63" t="n"/>
      <c r="H238" s="64">
        <f>IF(F238="","",IF(G238&lt;&gt;"",G238,IFERROR(VLOOKUP(D238,$K$7:$N$16,4,FALSE)+0,0)))</f>
        <v/>
      </c>
      <c r="I238" s="65">
        <f>IF(F238="","",F238*H238)</f>
        <v/>
      </c>
    </row>
    <row r="239">
      <c r="B239" s="60" t="n"/>
      <c r="C239" s="61" t="n"/>
      <c r="D239" s="61" t="n"/>
      <c r="E239" s="61" t="n"/>
      <c r="F239" s="62" t="n"/>
      <c r="G239" s="63" t="n"/>
      <c r="H239" s="64">
        <f>IF(F239="","",IF(G239&lt;&gt;"",G239,IFERROR(VLOOKUP(D239,$K$7:$N$16,4,FALSE)+0,0)))</f>
        <v/>
      </c>
      <c r="I239" s="65">
        <f>IF(F239="","",F239*H239)</f>
        <v/>
      </c>
    </row>
    <row r="240">
      <c r="B240" s="60" t="n"/>
      <c r="C240" s="61" t="n"/>
      <c r="D240" s="61" t="n"/>
      <c r="E240" s="61" t="n"/>
      <c r="F240" s="62" t="n"/>
      <c r="G240" s="63" t="n"/>
      <c r="H240" s="64">
        <f>IF(F240="","",IF(G240&lt;&gt;"",G240,IFERROR(VLOOKUP(D240,$K$7:$N$16,4,FALSE)+0,0)))</f>
        <v/>
      </c>
      <c r="I240" s="65">
        <f>IF(F240="","",F240*H240)</f>
        <v/>
      </c>
    </row>
    <row r="241">
      <c r="B241" s="60" t="n"/>
      <c r="C241" s="61" t="n"/>
      <c r="D241" s="61" t="n"/>
      <c r="E241" s="61" t="n"/>
      <c r="F241" s="62" t="n"/>
      <c r="G241" s="63" t="n"/>
      <c r="H241" s="64">
        <f>IF(F241="","",IF(G241&lt;&gt;"",G241,IFERROR(VLOOKUP(D241,$K$7:$N$16,4,FALSE)+0,0)))</f>
        <v/>
      </c>
      <c r="I241" s="65">
        <f>IF(F241="","",F241*H241)</f>
        <v/>
      </c>
    </row>
    <row r="242">
      <c r="B242" s="60" t="n"/>
      <c r="C242" s="61" t="n"/>
      <c r="D242" s="61" t="n"/>
      <c r="E242" s="61" t="n"/>
      <c r="F242" s="62" t="n"/>
      <c r="G242" s="63" t="n"/>
      <c r="H242" s="64">
        <f>IF(F242="","",IF(G242&lt;&gt;"",G242,IFERROR(VLOOKUP(D242,$K$7:$N$16,4,FALSE)+0,0)))</f>
        <v/>
      </c>
      <c r="I242" s="65">
        <f>IF(F242="","",F242*H242)</f>
        <v/>
      </c>
    </row>
    <row r="243">
      <c r="B243" s="60" t="n"/>
      <c r="C243" s="61" t="n"/>
      <c r="D243" s="61" t="n"/>
      <c r="E243" s="61" t="n"/>
      <c r="F243" s="62" t="n"/>
      <c r="G243" s="63" t="n"/>
      <c r="H243" s="64">
        <f>IF(F243="","",IF(G243&lt;&gt;"",G243,IFERROR(VLOOKUP(D243,$K$7:$N$16,4,FALSE)+0,0)))</f>
        <v/>
      </c>
      <c r="I243" s="65">
        <f>IF(F243="","",F243*H243)</f>
        <v/>
      </c>
    </row>
    <row r="244">
      <c r="B244" s="60" t="n"/>
      <c r="C244" s="61" t="n"/>
      <c r="D244" s="61" t="n"/>
      <c r="E244" s="61" t="n"/>
      <c r="F244" s="62" t="n"/>
      <c r="G244" s="63" t="n"/>
      <c r="H244" s="64">
        <f>IF(F244="","",IF(G244&lt;&gt;"",G244,IFERROR(VLOOKUP(D244,$K$7:$N$16,4,FALSE)+0,0)))</f>
        <v/>
      </c>
      <c r="I244" s="65">
        <f>IF(F244="","",F244*H244)</f>
        <v/>
      </c>
    </row>
    <row r="245">
      <c r="B245" s="60" t="n"/>
      <c r="C245" s="61" t="n"/>
      <c r="D245" s="61" t="n"/>
      <c r="E245" s="61" t="n"/>
      <c r="F245" s="62" t="n"/>
      <c r="G245" s="63" t="n"/>
      <c r="H245" s="64">
        <f>IF(F245="","",IF(G245&lt;&gt;"",G245,IFERROR(VLOOKUP(D245,$K$7:$N$16,4,FALSE)+0,0)))</f>
        <v/>
      </c>
      <c r="I245" s="65">
        <f>IF(F245="","",F245*H245)</f>
        <v/>
      </c>
    </row>
    <row r="246">
      <c r="B246" s="60" t="n"/>
      <c r="C246" s="61" t="n"/>
      <c r="D246" s="61" t="n"/>
      <c r="E246" s="61" t="n"/>
      <c r="F246" s="62" t="n"/>
      <c r="G246" s="63" t="n"/>
      <c r="H246" s="64">
        <f>IF(F246="","",IF(G246&lt;&gt;"",G246,IFERROR(VLOOKUP(D246,$K$7:$N$16,4,FALSE)+0,0)))</f>
        <v/>
      </c>
      <c r="I246" s="65">
        <f>IF(F246="","",F246*H246)</f>
        <v/>
      </c>
    </row>
    <row r="247">
      <c r="B247" s="60" t="n"/>
      <c r="C247" s="61" t="n"/>
      <c r="D247" s="61" t="n"/>
      <c r="E247" s="61" t="n"/>
      <c r="F247" s="62" t="n"/>
      <c r="G247" s="63" t="n"/>
      <c r="H247" s="64">
        <f>IF(F247="","",IF(G247&lt;&gt;"",G247,IFERROR(VLOOKUP(D247,$K$7:$N$16,4,FALSE)+0,0)))</f>
        <v/>
      </c>
      <c r="I247" s="65">
        <f>IF(F247="","",F247*H247)</f>
        <v/>
      </c>
    </row>
    <row r="248">
      <c r="B248" s="60" t="n"/>
      <c r="C248" s="61" t="n"/>
      <c r="D248" s="61" t="n"/>
      <c r="E248" s="61" t="n"/>
      <c r="F248" s="62" t="n"/>
      <c r="G248" s="63" t="n"/>
      <c r="H248" s="64">
        <f>IF(F248="","",IF(G248&lt;&gt;"",G248,IFERROR(VLOOKUP(D248,$K$7:$N$16,4,FALSE)+0,0)))</f>
        <v/>
      </c>
      <c r="I248" s="65">
        <f>IF(F248="","",F248*H248)</f>
        <v/>
      </c>
    </row>
    <row r="249">
      <c r="B249" s="60" t="n"/>
      <c r="C249" s="61" t="n"/>
      <c r="D249" s="61" t="n"/>
      <c r="E249" s="61" t="n"/>
      <c r="F249" s="62" t="n"/>
      <c r="G249" s="63" t="n"/>
      <c r="H249" s="64">
        <f>IF(F249="","",IF(G249&lt;&gt;"",G249,IFERROR(VLOOKUP(D249,$K$7:$N$16,4,FALSE)+0,0)))</f>
        <v/>
      </c>
      <c r="I249" s="65">
        <f>IF(F249="","",F249*H249)</f>
        <v/>
      </c>
    </row>
    <row r="250">
      <c r="B250" s="60" t="n"/>
      <c r="C250" s="61" t="n"/>
      <c r="D250" s="61" t="n"/>
      <c r="E250" s="61" t="n"/>
      <c r="F250" s="62" t="n"/>
      <c r="G250" s="63" t="n"/>
      <c r="H250" s="64">
        <f>IF(F250="","",IF(G250&lt;&gt;"",G250,IFERROR(VLOOKUP(D250,$K$7:$N$16,4,FALSE)+0,0)))</f>
        <v/>
      </c>
      <c r="I250" s="65">
        <f>IF(F250="","",F250*H250)</f>
        <v/>
      </c>
    </row>
    <row r="251">
      <c r="B251" s="60" t="n"/>
      <c r="C251" s="61" t="n"/>
      <c r="D251" s="61" t="n"/>
      <c r="E251" s="61" t="n"/>
      <c r="F251" s="62" t="n"/>
      <c r="G251" s="63" t="n"/>
      <c r="H251" s="64">
        <f>IF(F251="","",IF(G251&lt;&gt;"",G251,IFERROR(VLOOKUP(D251,$K$7:$N$16,4,FALSE)+0,0)))</f>
        <v/>
      </c>
      <c r="I251" s="65">
        <f>IF(F251="","",F251*H251)</f>
        <v/>
      </c>
    </row>
    <row r="252">
      <c r="B252" s="60" t="n"/>
      <c r="C252" s="61" t="n"/>
      <c r="D252" s="61" t="n"/>
      <c r="E252" s="61" t="n"/>
      <c r="F252" s="62" t="n"/>
      <c r="G252" s="63" t="n"/>
      <c r="H252" s="64">
        <f>IF(F252="","",IF(G252&lt;&gt;"",G252,IFERROR(VLOOKUP(D252,$K$7:$N$16,4,FALSE)+0,0)))</f>
        <v/>
      </c>
      <c r="I252" s="65">
        <f>IF(F252="","",F252*H252)</f>
        <v/>
      </c>
    </row>
    <row r="253">
      <c r="B253" s="60" t="n"/>
      <c r="C253" s="61" t="n"/>
      <c r="D253" s="61" t="n"/>
      <c r="E253" s="61" t="n"/>
      <c r="F253" s="62" t="n"/>
      <c r="G253" s="63" t="n"/>
      <c r="H253" s="64">
        <f>IF(F253="","",IF(G253&lt;&gt;"",G253,IFERROR(VLOOKUP(D253,$K$7:$N$16,4,FALSE)+0,0)))</f>
        <v/>
      </c>
      <c r="I253" s="65">
        <f>IF(F253="","",F253*H253)</f>
        <v/>
      </c>
    </row>
    <row r="254">
      <c r="B254" s="60" t="n"/>
      <c r="C254" s="61" t="n"/>
      <c r="D254" s="61" t="n"/>
      <c r="E254" s="61" t="n"/>
      <c r="F254" s="62" t="n"/>
      <c r="G254" s="63" t="n"/>
      <c r="H254" s="64">
        <f>IF(F254="","",IF(G254&lt;&gt;"",G254,IFERROR(VLOOKUP(D254,$K$7:$N$16,4,FALSE)+0,0)))</f>
        <v/>
      </c>
      <c r="I254" s="65">
        <f>IF(F254="","",F254*H254)</f>
        <v/>
      </c>
    </row>
    <row r="255">
      <c r="B255" s="60" t="n"/>
      <c r="C255" s="61" t="n"/>
      <c r="D255" s="61" t="n"/>
      <c r="E255" s="61" t="n"/>
      <c r="F255" s="62" t="n"/>
      <c r="G255" s="63" t="n"/>
      <c r="H255" s="64">
        <f>IF(F255="","",IF(G255&lt;&gt;"",G255,IFERROR(VLOOKUP(D255,$K$7:$N$16,4,FALSE)+0,0)))</f>
        <v/>
      </c>
      <c r="I255" s="65">
        <f>IF(F255="","",F255*H255)</f>
        <v/>
      </c>
    </row>
    <row r="256">
      <c r="B256" s="60" t="n"/>
      <c r="C256" s="61" t="n"/>
      <c r="D256" s="61" t="n"/>
      <c r="E256" s="61" t="n"/>
      <c r="F256" s="62" t="n"/>
      <c r="G256" s="63" t="n"/>
      <c r="H256" s="64">
        <f>IF(F256="","",IF(G256&lt;&gt;"",G256,IFERROR(VLOOKUP(D256,$K$7:$N$16,4,FALSE)+0,0)))</f>
        <v/>
      </c>
      <c r="I256" s="65">
        <f>IF(F256="","",F256*H256)</f>
        <v/>
      </c>
    </row>
    <row r="258">
      <c r="B258" s="19" t="inlineStr">
        <is>
          <t>axcellservice.com · Free template · Book a free 30-minute consultation: axcellservice.com/contact</t>
        </is>
      </c>
    </row>
  </sheetData>
  <conditionalFormatting sqref="H7:H256">
    <cfRule type="cellIs" priority="1" operator="equal" dxfId="4">
      <formula>0</formula>
    </cfRule>
  </conditionalFormatting>
  <dataValidations count="6">
    <dataValidation sqref="I7 I8 I9 I10 I11 I12 I13 I14 I15 I16 K7 K8 K9 K10 K11 K12 K13 K14 K15 K16 L7 L8 L9 L10 L11 L12 L13 L14 L15 L16 M7 M8 M9 M10 M11 M12 M13 M14 M15 M16 N7 N8 N9 N10 N11 N12 N13 N14 N15 N16 Q7 Q8 Q9 Q10 Q11 Q12 Q13 Q14 Q15 Q16 R7 R8 R9 R10 R11 R12 R13 R14 R15 R16" showDropDown="0" showInputMessage="0" showErrorMessage="1" allowBlank="0" errorTitle="Positive numbers" error="Enter amounts as positive numbers." type="decimal" errorStyle="warning" operator="greaterThanOrEqual">
      <formula1>0</formula1>
    </dataValidation>
    <dataValidation sqref="C7:C256" showDropDown="0" showInputMessage="0" showErrorMessage="1" allowBlank="0" error="Pick a project ID from the Projects sheet." type="list" errorStyle="warning">
      <formula1>Projects!$B$7:$B$16</formula1>
    </dataValidation>
    <dataValidation sqref="D7:D256" showDropDown="0" showInputMessage="0" showErrorMessage="1" allowBlank="0" error="Pick a role from the rate card, or type a rate override." type="list" errorStyle="warning">
      <formula1>$K$7:$K$16</formula1>
    </dataValidation>
    <dataValidation sqref="B7:B256" showDropDown="0" showInputMessage="0" showErrorMessage="1" allowBlank="0" error="Enter a date, e.g. 31/10/2026." type="date" operator="greaterThan">
      <formula1>36526</formula1>
    </dataValidation>
    <dataValidation sqref="F7:F256" showDropDown="0" showInputMessage="0" showErrorMessage="1" allowBlank="0" error="Enter hours as a positive number." type="decimal" operator="between">
      <formula1>0</formula1>
      <formula2>100000</formula2>
    </dataValidation>
    <dataValidation sqref="G7:G256" showDropDown="0" showInputMessage="0" showErrorMessage="1" allowBlank="0" error="Enter a positive rate." type="decimal" operator="greaterThanOrEqual">
      <formula1>0</formula1>
    </dataValidation>
  </dataValidations>
  <printOptions horizontalCentered="1"/>
  <pageMargins left="0.4" right="0.4" top="1" bottom="1" header="0.5" footer="0.5"/>
  <pageSetup orientation="landscape" paperSize="9" fitToHeight="0" fitToWidth="1"/>
  <headerFooter>
    <oddHeader/>
    <oddFooter>&amp;L&amp;8 Axcell Financial Consulting · axcellservice.com · Free template&amp;R&amp;8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B1:G308"/>
  <sheetViews>
    <sheetView showGridLines="0" workbookViewId="0">
      <pane xSplit="1" ySplit="6" topLeftCell="B7" activePane="bottomRight" state="frozen"/>
      <selection pane="topRight"/>
      <selection pane="bottomLeft"/>
      <selection pane="bottomRight" activeCell="A1" sqref="A1"/>
    </sheetView>
  </sheetViews>
  <sheetFormatPr baseColWidth="8" defaultRowHeight="15"/>
  <cols>
    <col width="2" customWidth="1" min="1" max="1"/>
    <col width="12" customWidth="1" min="2" max="2"/>
    <col width="10" customWidth="1" min="3" max="3"/>
    <col width="15" customWidth="1" min="4" max="4"/>
    <col width="36" customWidth="1" min="5" max="5"/>
    <col width="14" customWidth="1" min="6" max="6"/>
    <col width="16" customWidth="1" min="7" max="7"/>
  </cols>
  <sheetData>
    <row r="1" ht="26" customHeight="1">
      <c r="B1" s="20" t="inlineStr">
        <is>
          <t>Materials, subcontractors and other direct costs</t>
        </is>
      </c>
    </row>
    <row r="2">
      <c r="B2" s="21" t="inlineStr">
        <is>
          <t>Axcell Financial Consulting · Project Costing &amp; Profitability</t>
        </is>
      </c>
    </row>
    <row r="3">
      <c r="B3" s="18" t="str">
        <f>"Amounts in "&amp;'Start here'!$C$21&amp;", excluding recoverable VAT. One row per invoice or cost. Pick the project ID and category from the lists."</f>
        <v>Amounts in Your currency, excluding recoverable VAT. One row per invoice or cost. Pick the project ID and category from the lists.</v>
      </c>
    </row>
    <row r="4">
      <c r="B4" s="41" t="inlineStr">
        <is>
          <t>Total logged</t>
        </is>
      </c>
      <c r="F4" s="59">
        <f>SUM(F7:F306)</f>
        <v>764000</v>
      </c>
    </row>
    <row r="5">
      <c r="B5" s="4" t="inlineStr">
        <is>
          <t>Direct cost log (labour goes on the Labour sheet)</t>
        </is>
      </c>
      <c r="C5" s="5" t="n"/>
      <c r="D5" s="5" t="n"/>
      <c r="E5" s="5" t="n"/>
      <c r="F5" s="5" t="n"/>
      <c r="G5" s="5" t="n"/>
    </row>
    <row r="6">
      <c r="B6" s="53" t="inlineStr">
        <is>
          <t>Date</t>
        </is>
      </c>
      <c r="C6" s="53" t="inlineStr">
        <is>
          <t>Project ID</t>
        </is>
      </c>
      <c r="D6" s="53" t="inlineStr">
        <is>
          <t>Category</t>
        </is>
      </c>
      <c r="E6" s="53" t="inlineStr">
        <is>
          <t>Supplier / description</t>
        </is>
      </c>
      <c r="F6" s="53" t="inlineStr">
        <is>
          <t>Amount</t>
        </is>
      </c>
      <c r="G6" s="53" t="inlineStr">
        <is>
          <t>Reference (optional)</t>
        </is>
      </c>
    </row>
    <row r="7">
      <c r="B7" s="60" t="n">
        <v>46037</v>
      </c>
      <c r="C7" s="61" t="inlineStr">
        <is>
          <t>P03</t>
        </is>
      </c>
      <c r="D7" s="61" t="inlineStr">
        <is>
          <t>Materials</t>
        </is>
      </c>
      <c r="E7" s="61" t="inlineStr">
        <is>
          <t>Example Supplier A (Example)</t>
        </is>
      </c>
      <c r="F7" s="67" t="n">
        <v>13700</v>
      </c>
      <c r="G7" s="61" t="n"/>
    </row>
    <row r="8">
      <c r="B8" s="60" t="n">
        <v>46037</v>
      </c>
      <c r="C8" s="61" t="inlineStr">
        <is>
          <t>P03</t>
        </is>
      </c>
      <c r="D8" s="61" t="inlineStr">
        <is>
          <t>Subcontractors</t>
        </is>
      </c>
      <c r="E8" s="61" t="inlineStr">
        <is>
          <t>Example Subcontractor X (Example)</t>
        </is>
      </c>
      <c r="F8" s="67" t="n">
        <v>10000</v>
      </c>
      <c r="G8" s="61" t="n"/>
    </row>
    <row r="9">
      <c r="B9" s="60" t="n">
        <v>46037</v>
      </c>
      <c r="C9" s="61" t="inlineStr">
        <is>
          <t>P03</t>
        </is>
      </c>
      <c r="D9" s="61" t="inlineStr">
        <is>
          <t>Other</t>
        </is>
      </c>
      <c r="E9" s="61" t="inlineStr">
        <is>
          <t>Equipment hire (Example)</t>
        </is>
      </c>
      <c r="F9" s="67" t="n">
        <v>7000</v>
      </c>
      <c r="G9" s="61" t="n"/>
    </row>
    <row r="10">
      <c r="B10" s="60" t="n">
        <v>46096</v>
      </c>
      <c r="C10" s="61" t="inlineStr">
        <is>
          <t>P03</t>
        </is>
      </c>
      <c r="D10" s="61" t="inlineStr">
        <is>
          <t>Materials</t>
        </is>
      </c>
      <c r="E10" s="61" t="inlineStr">
        <is>
          <t>Example Supplier B (Example)</t>
        </is>
      </c>
      <c r="F10" s="67" t="n">
        <v>13700</v>
      </c>
      <c r="G10" s="61" t="n"/>
    </row>
    <row r="11">
      <c r="B11" s="60" t="n">
        <v>46096</v>
      </c>
      <c r="C11" s="61" t="inlineStr">
        <is>
          <t>P03</t>
        </is>
      </c>
      <c r="D11" s="61" t="inlineStr">
        <is>
          <t>Subcontractors</t>
        </is>
      </c>
      <c r="E11" s="61" t="inlineStr">
        <is>
          <t>Example Subcontractor Y (Example)</t>
        </is>
      </c>
      <c r="F11" s="67" t="n">
        <v>10000</v>
      </c>
      <c r="G11" s="61" t="n"/>
    </row>
    <row r="12">
      <c r="B12" s="60" t="n">
        <v>46157</v>
      </c>
      <c r="C12" s="61" t="inlineStr">
        <is>
          <t>P03</t>
        </is>
      </c>
      <c r="D12" s="61" t="inlineStr">
        <is>
          <t>Materials</t>
        </is>
      </c>
      <c r="E12" s="61" t="inlineStr">
        <is>
          <t>Example Supplier C (Example)</t>
        </is>
      </c>
      <c r="F12" s="67" t="n">
        <v>13600</v>
      </c>
      <c r="G12" s="61" t="n"/>
    </row>
    <row r="13">
      <c r="B13" s="60" t="n">
        <v>46157</v>
      </c>
      <c r="C13" s="61" t="inlineStr">
        <is>
          <t>P03</t>
        </is>
      </c>
      <c r="D13" s="61" t="inlineStr">
        <is>
          <t>Subcontractors</t>
        </is>
      </c>
      <c r="E13" s="61" t="inlineStr">
        <is>
          <t>Example Subcontractor X (Example)</t>
        </is>
      </c>
      <c r="F13" s="67" t="n">
        <v>10000</v>
      </c>
      <c r="G13" s="61" t="n"/>
    </row>
    <row r="14">
      <c r="B14" s="60" t="n">
        <v>46188</v>
      </c>
      <c r="C14" s="61" t="inlineStr">
        <is>
          <t>P01</t>
        </is>
      </c>
      <c r="D14" s="61" t="inlineStr">
        <is>
          <t>Materials</t>
        </is>
      </c>
      <c r="E14" s="61" t="inlineStr">
        <is>
          <t>Example Supplier A (Example)</t>
        </is>
      </c>
      <c r="F14" s="67" t="n">
        <v>100000</v>
      </c>
      <c r="G14" s="61" t="n"/>
    </row>
    <row r="15">
      <c r="B15" s="60" t="n">
        <v>46188</v>
      </c>
      <c r="C15" s="61" t="inlineStr">
        <is>
          <t>P01</t>
        </is>
      </c>
      <c r="D15" s="61" t="inlineStr">
        <is>
          <t>Subcontractors</t>
        </is>
      </c>
      <c r="E15" s="61" t="inlineStr">
        <is>
          <t>Example Subcontractor X (Example)</t>
        </is>
      </c>
      <c r="F15" s="67" t="n">
        <v>50000</v>
      </c>
      <c r="G15" s="61" t="n"/>
    </row>
    <row r="16">
      <c r="B16" s="60" t="n">
        <v>46188</v>
      </c>
      <c r="C16" s="61" t="inlineStr">
        <is>
          <t>P01</t>
        </is>
      </c>
      <c r="D16" s="61" t="inlineStr">
        <is>
          <t>Other</t>
        </is>
      </c>
      <c r="E16" s="61" t="inlineStr">
        <is>
          <t>Equipment hire (Example)</t>
        </is>
      </c>
      <c r="F16" s="67" t="n">
        <v>8300</v>
      </c>
      <c r="G16" s="61" t="n"/>
    </row>
    <row r="17">
      <c r="B17" s="60" t="n">
        <v>46218</v>
      </c>
      <c r="C17" s="61" t="inlineStr">
        <is>
          <t>P01</t>
        </is>
      </c>
      <c r="D17" s="61" t="inlineStr">
        <is>
          <t>Materials</t>
        </is>
      </c>
      <c r="E17" s="61" t="inlineStr">
        <is>
          <t>Example Supplier B (Example)</t>
        </is>
      </c>
      <c r="F17" s="67" t="n">
        <v>100000</v>
      </c>
      <c r="G17" s="61" t="n"/>
    </row>
    <row r="18">
      <c r="B18" s="60" t="n">
        <v>46218</v>
      </c>
      <c r="C18" s="61" t="inlineStr">
        <is>
          <t>P01</t>
        </is>
      </c>
      <c r="D18" s="61" t="inlineStr">
        <is>
          <t>Subcontractors</t>
        </is>
      </c>
      <c r="E18" s="61" t="inlineStr">
        <is>
          <t>Example Subcontractor Y (Example)</t>
        </is>
      </c>
      <c r="F18" s="67" t="n">
        <v>50000</v>
      </c>
      <c r="G18" s="61" t="n"/>
    </row>
    <row r="19">
      <c r="B19" s="60" t="n">
        <v>46218</v>
      </c>
      <c r="C19" s="61" t="inlineStr">
        <is>
          <t>P01</t>
        </is>
      </c>
      <c r="D19" s="61" t="inlineStr">
        <is>
          <t>Other</t>
        </is>
      </c>
      <c r="E19" s="61" t="inlineStr">
        <is>
          <t>Permits and site costs (Example)</t>
        </is>
      </c>
      <c r="F19" s="67" t="n">
        <v>8300</v>
      </c>
      <c r="G19" s="61" t="n"/>
    </row>
    <row r="20">
      <c r="B20" s="60" t="n">
        <v>46249</v>
      </c>
      <c r="C20" s="61" t="inlineStr">
        <is>
          <t>P01</t>
        </is>
      </c>
      <c r="D20" s="61" t="inlineStr">
        <is>
          <t>Materials</t>
        </is>
      </c>
      <c r="E20" s="61" t="inlineStr">
        <is>
          <t>Example Supplier C (Example)</t>
        </is>
      </c>
      <c r="F20" s="67" t="n">
        <v>100000</v>
      </c>
      <c r="G20" s="61" t="n"/>
    </row>
    <row r="21">
      <c r="B21" s="60" t="n">
        <v>46249</v>
      </c>
      <c r="C21" s="61" t="inlineStr">
        <is>
          <t>P01</t>
        </is>
      </c>
      <c r="D21" s="61" t="inlineStr">
        <is>
          <t>Subcontractors</t>
        </is>
      </c>
      <c r="E21" s="61" t="inlineStr">
        <is>
          <t>Example Subcontractor X (Example)</t>
        </is>
      </c>
      <c r="F21" s="67" t="n">
        <v>50000</v>
      </c>
      <c r="G21" s="61" t="n"/>
    </row>
    <row r="22">
      <c r="B22" s="60" t="n">
        <v>46249</v>
      </c>
      <c r="C22" s="61" t="inlineStr">
        <is>
          <t>P01</t>
        </is>
      </c>
      <c r="D22" s="61" t="inlineStr">
        <is>
          <t>Other</t>
        </is>
      </c>
      <c r="E22" s="61" t="inlineStr">
        <is>
          <t>Transport (Example)</t>
        </is>
      </c>
      <c r="F22" s="67" t="n">
        <v>8400</v>
      </c>
      <c r="G22" s="61" t="n"/>
    </row>
    <row r="23">
      <c r="B23" s="60" t="n">
        <v>46249</v>
      </c>
      <c r="C23" s="61" t="inlineStr">
        <is>
          <t>P04</t>
        </is>
      </c>
      <c r="D23" s="61" t="inlineStr">
        <is>
          <t>Materials</t>
        </is>
      </c>
      <c r="E23" s="61" t="inlineStr">
        <is>
          <t>Example Supplier A (Example)</t>
        </is>
      </c>
      <c r="F23" s="67" t="n">
        <v>23300</v>
      </c>
      <c r="G23" s="61" t="n"/>
    </row>
    <row r="24">
      <c r="B24" s="60" t="n">
        <v>46249</v>
      </c>
      <c r="C24" s="61" t="inlineStr">
        <is>
          <t>P04</t>
        </is>
      </c>
      <c r="D24" s="61" t="inlineStr">
        <is>
          <t>Subcontractors</t>
        </is>
      </c>
      <c r="E24" s="61" t="inlineStr">
        <is>
          <t>Example Subcontractor X (Example)</t>
        </is>
      </c>
      <c r="F24" s="67" t="n">
        <v>11000</v>
      </c>
      <c r="G24" s="61" t="n"/>
    </row>
    <row r="25">
      <c r="B25" s="60" t="n">
        <v>46249</v>
      </c>
      <c r="C25" s="61" t="inlineStr">
        <is>
          <t>P04</t>
        </is>
      </c>
      <c r="D25" s="61" t="inlineStr">
        <is>
          <t>Other</t>
        </is>
      </c>
      <c r="E25" s="61" t="inlineStr">
        <is>
          <t>Equipment hire (Example)</t>
        </is>
      </c>
      <c r="F25" s="67" t="n">
        <v>5000</v>
      </c>
      <c r="G25" s="61" t="n"/>
    </row>
    <row r="26">
      <c r="B26" s="60" t="n">
        <v>46280</v>
      </c>
      <c r="C26" s="61" t="inlineStr">
        <is>
          <t>P02</t>
        </is>
      </c>
      <c r="D26" s="61" t="inlineStr">
        <is>
          <t>Materials</t>
        </is>
      </c>
      <c r="E26" s="61" t="inlineStr">
        <is>
          <t>Example Supplier A (Example)</t>
        </is>
      </c>
      <c r="F26" s="67" t="n">
        <v>44000</v>
      </c>
      <c r="G26" s="61" t="n"/>
    </row>
    <row r="27">
      <c r="B27" s="60" t="n">
        <v>46280</v>
      </c>
      <c r="C27" s="61" t="inlineStr">
        <is>
          <t>P02</t>
        </is>
      </c>
      <c r="D27" s="61" t="inlineStr">
        <is>
          <t>Subcontractors</t>
        </is>
      </c>
      <c r="E27" s="61" t="inlineStr">
        <is>
          <t>Example Subcontractor X (Example)</t>
        </is>
      </c>
      <c r="F27" s="67" t="n">
        <v>10000</v>
      </c>
      <c r="G27" s="61" t="n"/>
    </row>
    <row r="28">
      <c r="B28" s="60" t="n">
        <v>46280</v>
      </c>
      <c r="C28" s="61" t="inlineStr">
        <is>
          <t>P02</t>
        </is>
      </c>
      <c r="D28" s="61" t="inlineStr">
        <is>
          <t>Other</t>
        </is>
      </c>
      <c r="E28" s="61" t="inlineStr">
        <is>
          <t>Equipment hire (Example)</t>
        </is>
      </c>
      <c r="F28" s="67" t="n">
        <v>5000</v>
      </c>
      <c r="G28" s="61" t="n"/>
    </row>
    <row r="29">
      <c r="B29" s="60" t="n">
        <v>46280</v>
      </c>
      <c r="C29" s="61" t="inlineStr">
        <is>
          <t>P04</t>
        </is>
      </c>
      <c r="D29" s="61" t="inlineStr">
        <is>
          <t>Materials</t>
        </is>
      </c>
      <c r="E29" s="61" t="inlineStr">
        <is>
          <t>Example Supplier B (Example)</t>
        </is>
      </c>
      <c r="F29" s="67" t="n">
        <v>23300</v>
      </c>
      <c r="G29" s="61" t="n"/>
    </row>
    <row r="30">
      <c r="B30" s="60" t="n">
        <v>46280</v>
      </c>
      <c r="C30" s="61" t="inlineStr">
        <is>
          <t>P04</t>
        </is>
      </c>
      <c r="D30" s="61" t="inlineStr">
        <is>
          <t>Subcontractors</t>
        </is>
      </c>
      <c r="E30" s="61" t="inlineStr">
        <is>
          <t>Example Subcontractor Y (Example)</t>
        </is>
      </c>
      <c r="F30" s="67" t="n">
        <v>11000</v>
      </c>
      <c r="G30" s="61" t="n"/>
    </row>
    <row r="31">
      <c r="B31" s="60" t="n">
        <v>46310</v>
      </c>
      <c r="C31" s="61" t="inlineStr">
        <is>
          <t>P02</t>
        </is>
      </c>
      <c r="D31" s="61" t="inlineStr">
        <is>
          <t>Materials</t>
        </is>
      </c>
      <c r="E31" s="61" t="inlineStr">
        <is>
          <t>Example Supplier B (Example)</t>
        </is>
      </c>
      <c r="F31" s="67" t="n">
        <v>44000</v>
      </c>
      <c r="G31" s="61" t="n"/>
    </row>
    <row r="32">
      <c r="B32" s="60" t="n">
        <v>46310</v>
      </c>
      <c r="C32" s="61" t="inlineStr">
        <is>
          <t>P04</t>
        </is>
      </c>
      <c r="D32" s="61" t="inlineStr">
        <is>
          <t>Materials</t>
        </is>
      </c>
      <c r="E32" s="61" t="inlineStr">
        <is>
          <t>Example Supplier C (Example)</t>
        </is>
      </c>
      <c r="F32" s="67" t="n">
        <v>23400</v>
      </c>
      <c r="G32" s="61" t="n"/>
    </row>
    <row r="33">
      <c r="B33" s="60" t="n">
        <v>46310</v>
      </c>
      <c r="C33" s="61" t="inlineStr">
        <is>
          <t>P04</t>
        </is>
      </c>
      <c r="D33" s="61" t="inlineStr">
        <is>
          <t>Subcontractors</t>
        </is>
      </c>
      <c r="E33" s="61" t="inlineStr">
        <is>
          <t>Example Subcontractor X (Example)</t>
        </is>
      </c>
      <c r="F33" s="67" t="n">
        <v>11000</v>
      </c>
      <c r="G33" s="61" t="n"/>
    </row>
    <row r="34">
      <c r="B34" s="60" t="n"/>
      <c r="C34" s="61" t="n"/>
      <c r="D34" s="61" t="n"/>
      <c r="E34" s="61" t="n"/>
      <c r="F34" s="67" t="n"/>
      <c r="G34" s="61" t="n"/>
    </row>
    <row r="35">
      <c r="B35" s="60" t="n"/>
      <c r="C35" s="61" t="n"/>
      <c r="D35" s="61" t="n"/>
      <c r="E35" s="61" t="n"/>
      <c r="F35" s="67" t="n"/>
      <c r="G35" s="61" t="n"/>
    </row>
    <row r="36">
      <c r="B36" s="60" t="n"/>
      <c r="C36" s="61" t="n"/>
      <c r="D36" s="61" t="n"/>
      <c r="E36" s="61" t="n"/>
      <c r="F36" s="67" t="n"/>
      <c r="G36" s="61" t="n"/>
    </row>
    <row r="37">
      <c r="B37" s="60" t="n"/>
      <c r="C37" s="61" t="n"/>
      <c r="D37" s="61" t="n"/>
      <c r="E37" s="61" t="n"/>
      <c r="F37" s="67" t="n"/>
      <c r="G37" s="61" t="n"/>
    </row>
    <row r="38">
      <c r="B38" s="60" t="n"/>
      <c r="C38" s="61" t="n"/>
      <c r="D38" s="61" t="n"/>
      <c r="E38" s="61" t="n"/>
      <c r="F38" s="67" t="n"/>
      <c r="G38" s="61" t="n"/>
    </row>
    <row r="39">
      <c r="B39" s="60" t="n"/>
      <c r="C39" s="61" t="n"/>
      <c r="D39" s="61" t="n"/>
      <c r="E39" s="61" t="n"/>
      <c r="F39" s="67" t="n"/>
      <c r="G39" s="61" t="n"/>
    </row>
    <row r="40">
      <c r="B40" s="60" t="n"/>
      <c r="C40" s="61" t="n"/>
      <c r="D40" s="61" t="n"/>
      <c r="E40" s="61" t="n"/>
      <c r="F40" s="67" t="n"/>
      <c r="G40" s="61" t="n"/>
    </row>
    <row r="41">
      <c r="B41" s="60" t="n"/>
      <c r="C41" s="61" t="n"/>
      <c r="D41" s="61" t="n"/>
      <c r="E41" s="61" t="n"/>
      <c r="F41" s="67" t="n"/>
      <c r="G41" s="61" t="n"/>
    </row>
    <row r="42">
      <c r="B42" s="60" t="n"/>
      <c r="C42" s="61" t="n"/>
      <c r="D42" s="61" t="n"/>
      <c r="E42" s="61" t="n"/>
      <c r="F42" s="67" t="n"/>
      <c r="G42" s="61" t="n"/>
    </row>
    <row r="43">
      <c r="B43" s="60" t="n"/>
      <c r="C43" s="61" t="n"/>
      <c r="D43" s="61" t="n"/>
      <c r="E43" s="61" t="n"/>
      <c r="F43" s="67" t="n"/>
      <c r="G43" s="61" t="n"/>
    </row>
    <row r="44">
      <c r="B44" s="60" t="n"/>
      <c r="C44" s="61" t="n"/>
      <c r="D44" s="61" t="n"/>
      <c r="E44" s="61" t="n"/>
      <c r="F44" s="67" t="n"/>
      <c r="G44" s="61" t="n"/>
    </row>
    <row r="45">
      <c r="B45" s="60" t="n"/>
      <c r="C45" s="61" t="n"/>
      <c r="D45" s="61" t="n"/>
      <c r="E45" s="61" t="n"/>
      <c r="F45" s="67" t="n"/>
      <c r="G45" s="61" t="n"/>
    </row>
    <row r="46">
      <c r="B46" s="60" t="n"/>
      <c r="C46" s="61" t="n"/>
      <c r="D46" s="61" t="n"/>
      <c r="E46" s="61" t="n"/>
      <c r="F46" s="67" t="n"/>
      <c r="G46" s="61" t="n"/>
    </row>
    <row r="47">
      <c r="B47" s="60" t="n"/>
      <c r="C47" s="61" t="n"/>
      <c r="D47" s="61" t="n"/>
      <c r="E47" s="61" t="n"/>
      <c r="F47" s="67" t="n"/>
      <c r="G47" s="61" t="n"/>
    </row>
    <row r="48">
      <c r="B48" s="60" t="n"/>
      <c r="C48" s="61" t="n"/>
      <c r="D48" s="61" t="n"/>
      <c r="E48" s="61" t="n"/>
      <c r="F48" s="67" t="n"/>
      <c r="G48" s="61" t="n"/>
    </row>
    <row r="49">
      <c r="B49" s="60" t="n"/>
      <c r="C49" s="61" t="n"/>
      <c r="D49" s="61" t="n"/>
      <c r="E49" s="61" t="n"/>
      <c r="F49" s="67" t="n"/>
      <c r="G49" s="61" t="n"/>
    </row>
    <row r="50">
      <c r="B50" s="60" t="n"/>
      <c r="C50" s="61" t="n"/>
      <c r="D50" s="61" t="n"/>
      <c r="E50" s="61" t="n"/>
      <c r="F50" s="67" t="n"/>
      <c r="G50" s="61" t="n"/>
    </row>
    <row r="51">
      <c r="B51" s="60" t="n"/>
      <c r="C51" s="61" t="n"/>
      <c r="D51" s="61" t="n"/>
      <c r="E51" s="61" t="n"/>
      <c r="F51" s="67" t="n"/>
      <c r="G51" s="61" t="n"/>
    </row>
    <row r="52">
      <c r="B52" s="60" t="n"/>
      <c r="C52" s="61" t="n"/>
      <c r="D52" s="61" t="n"/>
      <c r="E52" s="61" t="n"/>
      <c r="F52" s="67" t="n"/>
      <c r="G52" s="61" t="n"/>
    </row>
    <row r="53">
      <c r="B53" s="60" t="n"/>
      <c r="C53" s="61" t="n"/>
      <c r="D53" s="61" t="n"/>
      <c r="E53" s="61" t="n"/>
      <c r="F53" s="67" t="n"/>
      <c r="G53" s="61" t="n"/>
    </row>
    <row r="54">
      <c r="B54" s="60" t="n"/>
      <c r="C54" s="61" t="n"/>
      <c r="D54" s="61" t="n"/>
      <c r="E54" s="61" t="n"/>
      <c r="F54" s="67" t="n"/>
      <c r="G54" s="61" t="n"/>
    </row>
    <row r="55">
      <c r="B55" s="60" t="n"/>
      <c r="C55" s="61" t="n"/>
      <c r="D55" s="61" t="n"/>
      <c r="E55" s="61" t="n"/>
      <c r="F55" s="67" t="n"/>
      <c r="G55" s="61" t="n"/>
    </row>
    <row r="56">
      <c r="B56" s="60" t="n"/>
      <c r="C56" s="61" t="n"/>
      <c r="D56" s="61" t="n"/>
      <c r="E56" s="61" t="n"/>
      <c r="F56" s="67" t="n"/>
      <c r="G56" s="61" t="n"/>
    </row>
    <row r="57">
      <c r="B57" s="60" t="n"/>
      <c r="C57" s="61" t="n"/>
      <c r="D57" s="61" t="n"/>
      <c r="E57" s="61" t="n"/>
      <c r="F57" s="67" t="n"/>
      <c r="G57" s="61" t="n"/>
    </row>
    <row r="58">
      <c r="B58" s="60" t="n"/>
      <c r="C58" s="61" t="n"/>
      <c r="D58" s="61" t="n"/>
      <c r="E58" s="61" t="n"/>
      <c r="F58" s="67" t="n"/>
      <c r="G58" s="61" t="n"/>
    </row>
    <row r="59">
      <c r="B59" s="60" t="n"/>
      <c r="C59" s="61" t="n"/>
      <c r="D59" s="61" t="n"/>
      <c r="E59" s="61" t="n"/>
      <c r="F59" s="67" t="n"/>
      <c r="G59" s="61" t="n"/>
    </row>
    <row r="60">
      <c r="B60" s="60" t="n"/>
      <c r="C60" s="61" t="n"/>
      <c r="D60" s="61" t="n"/>
      <c r="E60" s="61" t="n"/>
      <c r="F60" s="67" t="n"/>
      <c r="G60" s="61" t="n"/>
    </row>
    <row r="61">
      <c r="B61" s="60" t="n"/>
      <c r="C61" s="61" t="n"/>
      <c r="D61" s="61" t="n"/>
      <c r="E61" s="61" t="n"/>
      <c r="F61" s="67" t="n"/>
      <c r="G61" s="61" t="n"/>
    </row>
    <row r="62">
      <c r="B62" s="60" t="n"/>
      <c r="C62" s="61" t="n"/>
      <c r="D62" s="61" t="n"/>
      <c r="E62" s="61" t="n"/>
      <c r="F62" s="67" t="n"/>
      <c r="G62" s="61" t="n"/>
    </row>
    <row r="63">
      <c r="B63" s="60" t="n"/>
      <c r="C63" s="61" t="n"/>
      <c r="D63" s="61" t="n"/>
      <c r="E63" s="61" t="n"/>
      <c r="F63" s="67" t="n"/>
      <c r="G63" s="61" t="n"/>
    </row>
    <row r="64">
      <c r="B64" s="60" t="n"/>
      <c r="C64" s="61" t="n"/>
      <c r="D64" s="61" t="n"/>
      <c r="E64" s="61" t="n"/>
      <c r="F64" s="67" t="n"/>
      <c r="G64" s="61" t="n"/>
    </row>
    <row r="65">
      <c r="B65" s="60" t="n"/>
      <c r="C65" s="61" t="n"/>
      <c r="D65" s="61" t="n"/>
      <c r="E65" s="61" t="n"/>
      <c r="F65" s="67" t="n"/>
      <c r="G65" s="61" t="n"/>
    </row>
    <row r="66">
      <c r="B66" s="60" t="n"/>
      <c r="C66" s="61" t="n"/>
      <c r="D66" s="61" t="n"/>
      <c r="E66" s="61" t="n"/>
      <c r="F66" s="67" t="n"/>
      <c r="G66" s="61" t="n"/>
    </row>
    <row r="67">
      <c r="B67" s="60" t="n"/>
      <c r="C67" s="61" t="n"/>
      <c r="D67" s="61" t="n"/>
      <c r="E67" s="61" t="n"/>
      <c r="F67" s="67" t="n"/>
      <c r="G67" s="61" t="n"/>
    </row>
    <row r="68">
      <c r="B68" s="60" t="n"/>
      <c r="C68" s="61" t="n"/>
      <c r="D68" s="61" t="n"/>
      <c r="E68" s="61" t="n"/>
      <c r="F68" s="67" t="n"/>
      <c r="G68" s="61" t="n"/>
    </row>
    <row r="69">
      <c r="B69" s="60" t="n"/>
      <c r="C69" s="61" t="n"/>
      <c r="D69" s="61" t="n"/>
      <c r="E69" s="61" t="n"/>
      <c r="F69" s="67" t="n"/>
      <c r="G69" s="61" t="n"/>
    </row>
    <row r="70">
      <c r="B70" s="60" t="n"/>
      <c r="C70" s="61" t="n"/>
      <c r="D70" s="61" t="n"/>
      <c r="E70" s="61" t="n"/>
      <c r="F70" s="67" t="n"/>
      <c r="G70" s="61" t="n"/>
    </row>
    <row r="71">
      <c r="B71" s="60" t="n"/>
      <c r="C71" s="61" t="n"/>
      <c r="D71" s="61" t="n"/>
      <c r="E71" s="61" t="n"/>
      <c r="F71" s="67" t="n"/>
      <c r="G71" s="61" t="n"/>
    </row>
    <row r="72">
      <c r="B72" s="60" t="n"/>
      <c r="C72" s="61" t="n"/>
      <c r="D72" s="61" t="n"/>
      <c r="E72" s="61" t="n"/>
      <c r="F72" s="67" t="n"/>
      <c r="G72" s="61" t="n"/>
    </row>
    <row r="73">
      <c r="B73" s="60" t="n"/>
      <c r="C73" s="61" t="n"/>
      <c r="D73" s="61" t="n"/>
      <c r="E73" s="61" t="n"/>
      <c r="F73" s="67" t="n"/>
      <c r="G73" s="61" t="n"/>
    </row>
    <row r="74">
      <c r="B74" s="60" t="n"/>
      <c r="C74" s="61" t="n"/>
      <c r="D74" s="61" t="n"/>
      <c r="E74" s="61" t="n"/>
      <c r="F74" s="67" t="n"/>
      <c r="G74" s="61" t="n"/>
    </row>
    <row r="75">
      <c r="B75" s="60" t="n"/>
      <c r="C75" s="61" t="n"/>
      <c r="D75" s="61" t="n"/>
      <c r="E75" s="61" t="n"/>
      <c r="F75" s="67" t="n"/>
      <c r="G75" s="61" t="n"/>
    </row>
    <row r="76">
      <c r="B76" s="60" t="n"/>
      <c r="C76" s="61" t="n"/>
      <c r="D76" s="61" t="n"/>
      <c r="E76" s="61" t="n"/>
      <c r="F76" s="67" t="n"/>
      <c r="G76" s="61" t="n"/>
    </row>
    <row r="77">
      <c r="B77" s="60" t="n"/>
      <c r="C77" s="61" t="n"/>
      <c r="D77" s="61" t="n"/>
      <c r="E77" s="61" t="n"/>
      <c r="F77" s="67" t="n"/>
      <c r="G77" s="61" t="n"/>
    </row>
    <row r="78">
      <c r="B78" s="60" t="n"/>
      <c r="C78" s="61" t="n"/>
      <c r="D78" s="61" t="n"/>
      <c r="E78" s="61" t="n"/>
      <c r="F78" s="67" t="n"/>
      <c r="G78" s="61" t="n"/>
    </row>
    <row r="79">
      <c r="B79" s="60" t="n"/>
      <c r="C79" s="61" t="n"/>
      <c r="D79" s="61" t="n"/>
      <c r="E79" s="61" t="n"/>
      <c r="F79" s="67" t="n"/>
      <c r="G79" s="61" t="n"/>
    </row>
    <row r="80">
      <c r="B80" s="60" t="n"/>
      <c r="C80" s="61" t="n"/>
      <c r="D80" s="61" t="n"/>
      <c r="E80" s="61" t="n"/>
      <c r="F80" s="67" t="n"/>
      <c r="G80" s="61" t="n"/>
    </row>
    <row r="81">
      <c r="B81" s="60" t="n"/>
      <c r="C81" s="61" t="n"/>
      <c r="D81" s="61" t="n"/>
      <c r="E81" s="61" t="n"/>
      <c r="F81" s="67" t="n"/>
      <c r="G81" s="61" t="n"/>
    </row>
    <row r="82">
      <c r="B82" s="60" t="n"/>
      <c r="C82" s="61" t="n"/>
      <c r="D82" s="61" t="n"/>
      <c r="E82" s="61" t="n"/>
      <c r="F82" s="67" t="n"/>
      <c r="G82" s="61" t="n"/>
    </row>
    <row r="83">
      <c r="B83" s="60" t="n"/>
      <c r="C83" s="61" t="n"/>
      <c r="D83" s="61" t="n"/>
      <c r="E83" s="61" t="n"/>
      <c r="F83" s="67" t="n"/>
      <c r="G83" s="61" t="n"/>
    </row>
    <row r="84">
      <c r="B84" s="60" t="n"/>
      <c r="C84" s="61" t="n"/>
      <c r="D84" s="61" t="n"/>
      <c r="E84" s="61" t="n"/>
      <c r="F84" s="67" t="n"/>
      <c r="G84" s="61" t="n"/>
    </row>
    <row r="85">
      <c r="B85" s="60" t="n"/>
      <c r="C85" s="61" t="n"/>
      <c r="D85" s="61" t="n"/>
      <c r="E85" s="61" t="n"/>
      <c r="F85" s="67" t="n"/>
      <c r="G85" s="61" t="n"/>
    </row>
    <row r="86">
      <c r="B86" s="60" t="n"/>
      <c r="C86" s="61" t="n"/>
      <c r="D86" s="61" t="n"/>
      <c r="E86" s="61" t="n"/>
      <c r="F86" s="67" t="n"/>
      <c r="G86" s="61" t="n"/>
    </row>
    <row r="87">
      <c r="B87" s="60" t="n"/>
      <c r="C87" s="61" t="n"/>
      <c r="D87" s="61" t="n"/>
      <c r="E87" s="61" t="n"/>
      <c r="F87" s="67" t="n"/>
      <c r="G87" s="61" t="n"/>
    </row>
    <row r="88">
      <c r="B88" s="60" t="n"/>
      <c r="C88" s="61" t="n"/>
      <c r="D88" s="61" t="n"/>
      <c r="E88" s="61" t="n"/>
      <c r="F88" s="67" t="n"/>
      <c r="G88" s="61" t="n"/>
    </row>
    <row r="89">
      <c r="B89" s="60" t="n"/>
      <c r="C89" s="61" t="n"/>
      <c r="D89" s="61" t="n"/>
      <c r="E89" s="61" t="n"/>
      <c r="F89" s="67" t="n"/>
      <c r="G89" s="61" t="n"/>
    </row>
    <row r="90">
      <c r="B90" s="60" t="n"/>
      <c r="C90" s="61" t="n"/>
      <c r="D90" s="61" t="n"/>
      <c r="E90" s="61" t="n"/>
      <c r="F90" s="67" t="n"/>
      <c r="G90" s="61" t="n"/>
    </row>
    <row r="91">
      <c r="B91" s="60" t="n"/>
      <c r="C91" s="61" t="n"/>
      <c r="D91" s="61" t="n"/>
      <c r="E91" s="61" t="n"/>
      <c r="F91" s="67" t="n"/>
      <c r="G91" s="61" t="n"/>
    </row>
    <row r="92">
      <c r="B92" s="60" t="n"/>
      <c r="C92" s="61" t="n"/>
      <c r="D92" s="61" t="n"/>
      <c r="E92" s="61" t="n"/>
      <c r="F92" s="67" t="n"/>
      <c r="G92" s="61" t="n"/>
    </row>
    <row r="93">
      <c r="B93" s="60" t="n"/>
      <c r="C93" s="61" t="n"/>
      <c r="D93" s="61" t="n"/>
      <c r="E93" s="61" t="n"/>
      <c r="F93" s="67" t="n"/>
      <c r="G93" s="61" t="n"/>
    </row>
    <row r="94">
      <c r="B94" s="60" t="n"/>
      <c r="C94" s="61" t="n"/>
      <c r="D94" s="61" t="n"/>
      <c r="E94" s="61" t="n"/>
      <c r="F94" s="67" t="n"/>
      <c r="G94" s="61" t="n"/>
    </row>
    <row r="95">
      <c r="B95" s="60" t="n"/>
      <c r="C95" s="61" t="n"/>
      <c r="D95" s="61" t="n"/>
      <c r="E95" s="61" t="n"/>
      <c r="F95" s="67" t="n"/>
      <c r="G95" s="61" t="n"/>
    </row>
    <row r="96">
      <c r="B96" s="60" t="n"/>
      <c r="C96" s="61" t="n"/>
      <c r="D96" s="61" t="n"/>
      <c r="E96" s="61" t="n"/>
      <c r="F96" s="67" t="n"/>
      <c r="G96" s="61" t="n"/>
    </row>
    <row r="97">
      <c r="B97" s="60" t="n"/>
      <c r="C97" s="61" t="n"/>
      <c r="D97" s="61" t="n"/>
      <c r="E97" s="61" t="n"/>
      <c r="F97" s="67" t="n"/>
      <c r="G97" s="61" t="n"/>
    </row>
    <row r="98">
      <c r="B98" s="60" t="n"/>
      <c r="C98" s="61" t="n"/>
      <c r="D98" s="61" t="n"/>
      <c r="E98" s="61" t="n"/>
      <c r="F98" s="67" t="n"/>
      <c r="G98" s="61" t="n"/>
    </row>
    <row r="99">
      <c r="B99" s="60" t="n"/>
      <c r="C99" s="61" t="n"/>
      <c r="D99" s="61" t="n"/>
      <c r="E99" s="61" t="n"/>
      <c r="F99" s="67" t="n"/>
      <c r="G99" s="61" t="n"/>
    </row>
    <row r="100">
      <c r="B100" s="60" t="n"/>
      <c r="C100" s="61" t="n"/>
      <c r="D100" s="61" t="n"/>
      <c r="E100" s="61" t="n"/>
      <c r="F100" s="67" t="n"/>
      <c r="G100" s="61" t="n"/>
    </row>
    <row r="101">
      <c r="B101" s="60" t="n"/>
      <c r="C101" s="61" t="n"/>
      <c r="D101" s="61" t="n"/>
      <c r="E101" s="61" t="n"/>
      <c r="F101" s="67" t="n"/>
      <c r="G101" s="61" t="n"/>
    </row>
    <row r="102">
      <c r="B102" s="60" t="n"/>
      <c r="C102" s="61" t="n"/>
      <c r="D102" s="61" t="n"/>
      <c r="E102" s="61" t="n"/>
      <c r="F102" s="67" t="n"/>
      <c r="G102" s="61" t="n"/>
    </row>
    <row r="103">
      <c r="B103" s="60" t="n"/>
      <c r="C103" s="61" t="n"/>
      <c r="D103" s="61" t="n"/>
      <c r="E103" s="61" t="n"/>
      <c r="F103" s="67" t="n"/>
      <c r="G103" s="61" t="n"/>
    </row>
    <row r="104">
      <c r="B104" s="60" t="n"/>
      <c r="C104" s="61" t="n"/>
      <c r="D104" s="61" t="n"/>
      <c r="E104" s="61" t="n"/>
      <c r="F104" s="67" t="n"/>
      <c r="G104" s="61" t="n"/>
    </row>
    <row r="105">
      <c r="B105" s="60" t="n"/>
      <c r="C105" s="61" t="n"/>
      <c r="D105" s="61" t="n"/>
      <c r="E105" s="61" t="n"/>
      <c r="F105" s="67" t="n"/>
      <c r="G105" s="61" t="n"/>
    </row>
    <row r="106">
      <c r="B106" s="60" t="n"/>
      <c r="C106" s="61" t="n"/>
      <c r="D106" s="61" t="n"/>
      <c r="E106" s="61" t="n"/>
      <c r="F106" s="67" t="n"/>
      <c r="G106" s="61" t="n"/>
    </row>
    <row r="107">
      <c r="B107" s="60" t="n"/>
      <c r="C107" s="61" t="n"/>
      <c r="D107" s="61" t="n"/>
      <c r="E107" s="61" t="n"/>
      <c r="F107" s="67" t="n"/>
      <c r="G107" s="61" t="n"/>
    </row>
    <row r="108">
      <c r="B108" s="60" t="n"/>
      <c r="C108" s="61" t="n"/>
      <c r="D108" s="61" t="n"/>
      <c r="E108" s="61" t="n"/>
      <c r="F108" s="67" t="n"/>
      <c r="G108" s="61" t="n"/>
    </row>
    <row r="109">
      <c r="B109" s="60" t="n"/>
      <c r="C109" s="61" t="n"/>
      <c r="D109" s="61" t="n"/>
      <c r="E109" s="61" t="n"/>
      <c r="F109" s="67" t="n"/>
      <c r="G109" s="61" t="n"/>
    </row>
    <row r="110">
      <c r="B110" s="60" t="n"/>
      <c r="C110" s="61" t="n"/>
      <c r="D110" s="61" t="n"/>
      <c r="E110" s="61" t="n"/>
      <c r="F110" s="67" t="n"/>
      <c r="G110" s="61" t="n"/>
    </row>
    <row r="111">
      <c r="B111" s="60" t="n"/>
      <c r="C111" s="61" t="n"/>
      <c r="D111" s="61" t="n"/>
      <c r="E111" s="61" t="n"/>
      <c r="F111" s="67" t="n"/>
      <c r="G111" s="61" t="n"/>
    </row>
    <row r="112">
      <c r="B112" s="60" t="n"/>
      <c r="C112" s="61" t="n"/>
      <c r="D112" s="61" t="n"/>
      <c r="E112" s="61" t="n"/>
      <c r="F112" s="67" t="n"/>
      <c r="G112" s="61" t="n"/>
    </row>
    <row r="113">
      <c r="B113" s="60" t="n"/>
      <c r="C113" s="61" t="n"/>
      <c r="D113" s="61" t="n"/>
      <c r="E113" s="61" t="n"/>
      <c r="F113" s="67" t="n"/>
      <c r="G113" s="61" t="n"/>
    </row>
    <row r="114">
      <c r="B114" s="60" t="n"/>
      <c r="C114" s="61" t="n"/>
      <c r="D114" s="61" t="n"/>
      <c r="E114" s="61" t="n"/>
      <c r="F114" s="67" t="n"/>
      <c r="G114" s="61" t="n"/>
    </row>
    <row r="115">
      <c r="B115" s="60" t="n"/>
      <c r="C115" s="61" t="n"/>
      <c r="D115" s="61" t="n"/>
      <c r="E115" s="61" t="n"/>
      <c r="F115" s="67" t="n"/>
      <c r="G115" s="61" t="n"/>
    </row>
    <row r="116">
      <c r="B116" s="60" t="n"/>
      <c r="C116" s="61" t="n"/>
      <c r="D116" s="61" t="n"/>
      <c r="E116" s="61" t="n"/>
      <c r="F116" s="67" t="n"/>
      <c r="G116" s="61" t="n"/>
    </row>
    <row r="117">
      <c r="B117" s="60" t="n"/>
      <c r="C117" s="61" t="n"/>
      <c r="D117" s="61" t="n"/>
      <c r="E117" s="61" t="n"/>
      <c r="F117" s="67" t="n"/>
      <c r="G117" s="61" t="n"/>
    </row>
    <row r="118">
      <c r="B118" s="60" t="n"/>
      <c r="C118" s="61" t="n"/>
      <c r="D118" s="61" t="n"/>
      <c r="E118" s="61" t="n"/>
      <c r="F118" s="67" t="n"/>
      <c r="G118" s="61" t="n"/>
    </row>
    <row r="119">
      <c r="B119" s="60" t="n"/>
      <c r="C119" s="61" t="n"/>
      <c r="D119" s="61" t="n"/>
      <c r="E119" s="61" t="n"/>
      <c r="F119" s="67" t="n"/>
      <c r="G119" s="61" t="n"/>
    </row>
    <row r="120">
      <c r="B120" s="60" t="n"/>
      <c r="C120" s="61" t="n"/>
      <c r="D120" s="61" t="n"/>
      <c r="E120" s="61" t="n"/>
      <c r="F120" s="67" t="n"/>
      <c r="G120" s="61" t="n"/>
    </row>
    <row r="121">
      <c r="B121" s="60" t="n"/>
      <c r="C121" s="61" t="n"/>
      <c r="D121" s="61" t="n"/>
      <c r="E121" s="61" t="n"/>
      <c r="F121" s="67" t="n"/>
      <c r="G121" s="61" t="n"/>
    </row>
    <row r="122">
      <c r="B122" s="60" t="n"/>
      <c r="C122" s="61" t="n"/>
      <c r="D122" s="61" t="n"/>
      <c r="E122" s="61" t="n"/>
      <c r="F122" s="67" t="n"/>
      <c r="G122" s="61" t="n"/>
    </row>
    <row r="123">
      <c r="B123" s="60" t="n"/>
      <c r="C123" s="61" t="n"/>
      <c r="D123" s="61" t="n"/>
      <c r="E123" s="61" t="n"/>
      <c r="F123" s="67" t="n"/>
      <c r="G123" s="61" t="n"/>
    </row>
    <row r="124">
      <c r="B124" s="60" t="n"/>
      <c r="C124" s="61" t="n"/>
      <c r="D124" s="61" t="n"/>
      <c r="E124" s="61" t="n"/>
      <c r="F124" s="67" t="n"/>
      <c r="G124" s="61" t="n"/>
    </row>
    <row r="125">
      <c r="B125" s="60" t="n"/>
      <c r="C125" s="61" t="n"/>
      <c r="D125" s="61" t="n"/>
      <c r="E125" s="61" t="n"/>
      <c r="F125" s="67" t="n"/>
      <c r="G125" s="61" t="n"/>
    </row>
    <row r="126">
      <c r="B126" s="60" t="n"/>
      <c r="C126" s="61" t="n"/>
      <c r="D126" s="61" t="n"/>
      <c r="E126" s="61" t="n"/>
      <c r="F126" s="67" t="n"/>
      <c r="G126" s="61" t="n"/>
    </row>
    <row r="127">
      <c r="B127" s="60" t="n"/>
      <c r="C127" s="61" t="n"/>
      <c r="D127" s="61" t="n"/>
      <c r="E127" s="61" t="n"/>
      <c r="F127" s="67" t="n"/>
      <c r="G127" s="61" t="n"/>
    </row>
    <row r="128">
      <c r="B128" s="60" t="n"/>
      <c r="C128" s="61" t="n"/>
      <c r="D128" s="61" t="n"/>
      <c r="E128" s="61" t="n"/>
      <c r="F128" s="67" t="n"/>
      <c r="G128" s="61" t="n"/>
    </row>
    <row r="129">
      <c r="B129" s="60" t="n"/>
      <c r="C129" s="61" t="n"/>
      <c r="D129" s="61" t="n"/>
      <c r="E129" s="61" t="n"/>
      <c r="F129" s="67" t="n"/>
      <c r="G129" s="61" t="n"/>
    </row>
    <row r="130">
      <c r="B130" s="60" t="n"/>
      <c r="C130" s="61" t="n"/>
      <c r="D130" s="61" t="n"/>
      <c r="E130" s="61" t="n"/>
      <c r="F130" s="67" t="n"/>
      <c r="G130" s="61" t="n"/>
    </row>
    <row r="131">
      <c r="B131" s="60" t="n"/>
      <c r="C131" s="61" t="n"/>
      <c r="D131" s="61" t="n"/>
      <c r="E131" s="61" t="n"/>
      <c r="F131" s="67" t="n"/>
      <c r="G131" s="61" t="n"/>
    </row>
    <row r="132">
      <c r="B132" s="60" t="n"/>
      <c r="C132" s="61" t="n"/>
      <c r="D132" s="61" t="n"/>
      <c r="E132" s="61" t="n"/>
      <c r="F132" s="67" t="n"/>
      <c r="G132" s="61" t="n"/>
    </row>
    <row r="133">
      <c r="B133" s="60" t="n"/>
      <c r="C133" s="61" t="n"/>
      <c r="D133" s="61" t="n"/>
      <c r="E133" s="61" t="n"/>
      <c r="F133" s="67" t="n"/>
      <c r="G133" s="61" t="n"/>
    </row>
    <row r="134">
      <c r="B134" s="60" t="n"/>
      <c r="C134" s="61" t="n"/>
      <c r="D134" s="61" t="n"/>
      <c r="E134" s="61" t="n"/>
      <c r="F134" s="67" t="n"/>
      <c r="G134" s="61" t="n"/>
    </row>
    <row r="135">
      <c r="B135" s="60" t="n"/>
      <c r="C135" s="61" t="n"/>
      <c r="D135" s="61" t="n"/>
      <c r="E135" s="61" t="n"/>
      <c r="F135" s="67" t="n"/>
      <c r="G135" s="61" t="n"/>
    </row>
    <row r="136">
      <c r="B136" s="60" t="n"/>
      <c r="C136" s="61" t="n"/>
      <c r="D136" s="61" t="n"/>
      <c r="E136" s="61" t="n"/>
      <c r="F136" s="67" t="n"/>
      <c r="G136" s="61" t="n"/>
    </row>
    <row r="137">
      <c r="B137" s="60" t="n"/>
      <c r="C137" s="61" t="n"/>
      <c r="D137" s="61" t="n"/>
      <c r="E137" s="61" t="n"/>
      <c r="F137" s="67" t="n"/>
      <c r="G137" s="61" t="n"/>
    </row>
    <row r="138">
      <c r="B138" s="60" t="n"/>
      <c r="C138" s="61" t="n"/>
      <c r="D138" s="61" t="n"/>
      <c r="E138" s="61" t="n"/>
      <c r="F138" s="67" t="n"/>
      <c r="G138" s="61" t="n"/>
    </row>
    <row r="139">
      <c r="B139" s="60" t="n"/>
      <c r="C139" s="61" t="n"/>
      <c r="D139" s="61" t="n"/>
      <c r="E139" s="61" t="n"/>
      <c r="F139" s="67" t="n"/>
      <c r="G139" s="61" t="n"/>
    </row>
    <row r="140">
      <c r="B140" s="60" t="n"/>
      <c r="C140" s="61" t="n"/>
      <c r="D140" s="61" t="n"/>
      <c r="E140" s="61" t="n"/>
      <c r="F140" s="67" t="n"/>
      <c r="G140" s="61" t="n"/>
    </row>
    <row r="141">
      <c r="B141" s="60" t="n"/>
      <c r="C141" s="61" t="n"/>
      <c r="D141" s="61" t="n"/>
      <c r="E141" s="61" t="n"/>
      <c r="F141" s="67" t="n"/>
      <c r="G141" s="61" t="n"/>
    </row>
    <row r="142">
      <c r="B142" s="60" t="n"/>
      <c r="C142" s="61" t="n"/>
      <c r="D142" s="61" t="n"/>
      <c r="E142" s="61" t="n"/>
      <c r="F142" s="67" t="n"/>
      <c r="G142" s="61" t="n"/>
    </row>
    <row r="143">
      <c r="B143" s="60" t="n"/>
      <c r="C143" s="61" t="n"/>
      <c r="D143" s="61" t="n"/>
      <c r="E143" s="61" t="n"/>
      <c r="F143" s="67" t="n"/>
      <c r="G143" s="61" t="n"/>
    </row>
    <row r="144">
      <c r="B144" s="60" t="n"/>
      <c r="C144" s="61" t="n"/>
      <c r="D144" s="61" t="n"/>
      <c r="E144" s="61" t="n"/>
      <c r="F144" s="67" t="n"/>
      <c r="G144" s="61" t="n"/>
    </row>
    <row r="145">
      <c r="B145" s="60" t="n"/>
      <c r="C145" s="61" t="n"/>
      <c r="D145" s="61" t="n"/>
      <c r="E145" s="61" t="n"/>
      <c r="F145" s="67" t="n"/>
      <c r="G145" s="61" t="n"/>
    </row>
    <row r="146">
      <c r="B146" s="60" t="n"/>
      <c r="C146" s="61" t="n"/>
      <c r="D146" s="61" t="n"/>
      <c r="E146" s="61" t="n"/>
      <c r="F146" s="67" t="n"/>
      <c r="G146" s="61" t="n"/>
    </row>
    <row r="147">
      <c r="B147" s="60" t="n"/>
      <c r="C147" s="61" t="n"/>
      <c r="D147" s="61" t="n"/>
      <c r="E147" s="61" t="n"/>
      <c r="F147" s="67" t="n"/>
      <c r="G147" s="61" t="n"/>
    </row>
    <row r="148">
      <c r="B148" s="60" t="n"/>
      <c r="C148" s="61" t="n"/>
      <c r="D148" s="61" t="n"/>
      <c r="E148" s="61" t="n"/>
      <c r="F148" s="67" t="n"/>
      <c r="G148" s="61" t="n"/>
    </row>
    <row r="149">
      <c r="B149" s="60" t="n"/>
      <c r="C149" s="61" t="n"/>
      <c r="D149" s="61" t="n"/>
      <c r="E149" s="61" t="n"/>
      <c r="F149" s="67" t="n"/>
      <c r="G149" s="61" t="n"/>
    </row>
    <row r="150">
      <c r="B150" s="60" t="n"/>
      <c r="C150" s="61" t="n"/>
      <c r="D150" s="61" t="n"/>
      <c r="E150" s="61" t="n"/>
      <c r="F150" s="67" t="n"/>
      <c r="G150" s="61" t="n"/>
    </row>
    <row r="151">
      <c r="B151" s="60" t="n"/>
      <c r="C151" s="61" t="n"/>
      <c r="D151" s="61" t="n"/>
      <c r="E151" s="61" t="n"/>
      <c r="F151" s="67" t="n"/>
      <c r="G151" s="61" t="n"/>
    </row>
    <row r="152">
      <c r="B152" s="60" t="n"/>
      <c r="C152" s="61" t="n"/>
      <c r="D152" s="61" t="n"/>
      <c r="E152" s="61" t="n"/>
      <c r="F152" s="67" t="n"/>
      <c r="G152" s="61" t="n"/>
    </row>
    <row r="153">
      <c r="B153" s="60" t="n"/>
      <c r="C153" s="61" t="n"/>
      <c r="D153" s="61" t="n"/>
      <c r="E153" s="61" t="n"/>
      <c r="F153" s="67" t="n"/>
      <c r="G153" s="61" t="n"/>
    </row>
    <row r="154">
      <c r="B154" s="60" t="n"/>
      <c r="C154" s="61" t="n"/>
      <c r="D154" s="61" t="n"/>
      <c r="E154" s="61" t="n"/>
      <c r="F154" s="67" t="n"/>
      <c r="G154" s="61" t="n"/>
    </row>
    <row r="155">
      <c r="B155" s="60" t="n"/>
      <c r="C155" s="61" t="n"/>
      <c r="D155" s="61" t="n"/>
      <c r="E155" s="61" t="n"/>
      <c r="F155" s="67" t="n"/>
      <c r="G155" s="61" t="n"/>
    </row>
    <row r="156">
      <c r="B156" s="60" t="n"/>
      <c r="C156" s="61" t="n"/>
      <c r="D156" s="61" t="n"/>
      <c r="E156" s="61" t="n"/>
      <c r="F156" s="67" t="n"/>
      <c r="G156" s="61" t="n"/>
    </row>
    <row r="157">
      <c r="B157" s="60" t="n"/>
      <c r="C157" s="61" t="n"/>
      <c r="D157" s="61" t="n"/>
      <c r="E157" s="61" t="n"/>
      <c r="F157" s="67" t="n"/>
      <c r="G157" s="61" t="n"/>
    </row>
    <row r="158">
      <c r="B158" s="60" t="n"/>
      <c r="C158" s="61" t="n"/>
      <c r="D158" s="61" t="n"/>
      <c r="E158" s="61" t="n"/>
      <c r="F158" s="67" t="n"/>
      <c r="G158" s="61" t="n"/>
    </row>
    <row r="159">
      <c r="B159" s="60" t="n"/>
      <c r="C159" s="61" t="n"/>
      <c r="D159" s="61" t="n"/>
      <c r="E159" s="61" t="n"/>
      <c r="F159" s="67" t="n"/>
      <c r="G159" s="61" t="n"/>
    </row>
    <row r="160">
      <c r="B160" s="60" t="n"/>
      <c r="C160" s="61" t="n"/>
      <c r="D160" s="61" t="n"/>
      <c r="E160" s="61" t="n"/>
      <c r="F160" s="67" t="n"/>
      <c r="G160" s="61" t="n"/>
    </row>
    <row r="161">
      <c r="B161" s="60" t="n"/>
      <c r="C161" s="61" t="n"/>
      <c r="D161" s="61" t="n"/>
      <c r="E161" s="61" t="n"/>
      <c r="F161" s="67" t="n"/>
      <c r="G161" s="61" t="n"/>
    </row>
    <row r="162">
      <c r="B162" s="60" t="n"/>
      <c r="C162" s="61" t="n"/>
      <c r="D162" s="61" t="n"/>
      <c r="E162" s="61" t="n"/>
      <c r="F162" s="67" t="n"/>
      <c r="G162" s="61" t="n"/>
    </row>
    <row r="163">
      <c r="B163" s="60" t="n"/>
      <c r="C163" s="61" t="n"/>
      <c r="D163" s="61" t="n"/>
      <c r="E163" s="61" t="n"/>
      <c r="F163" s="67" t="n"/>
      <c r="G163" s="61" t="n"/>
    </row>
    <row r="164">
      <c r="B164" s="60" t="n"/>
      <c r="C164" s="61" t="n"/>
      <c r="D164" s="61" t="n"/>
      <c r="E164" s="61" t="n"/>
      <c r="F164" s="67" t="n"/>
      <c r="G164" s="61" t="n"/>
    </row>
    <row r="165">
      <c r="B165" s="60" t="n"/>
      <c r="C165" s="61" t="n"/>
      <c r="D165" s="61" t="n"/>
      <c r="E165" s="61" t="n"/>
      <c r="F165" s="67" t="n"/>
      <c r="G165" s="61" t="n"/>
    </row>
    <row r="166">
      <c r="B166" s="60" t="n"/>
      <c r="C166" s="61" t="n"/>
      <c r="D166" s="61" t="n"/>
      <c r="E166" s="61" t="n"/>
      <c r="F166" s="67" t="n"/>
      <c r="G166" s="61" t="n"/>
    </row>
    <row r="167">
      <c r="B167" s="60" t="n"/>
      <c r="C167" s="61" t="n"/>
      <c r="D167" s="61" t="n"/>
      <c r="E167" s="61" t="n"/>
      <c r="F167" s="67" t="n"/>
      <c r="G167" s="61" t="n"/>
    </row>
    <row r="168">
      <c r="B168" s="60" t="n"/>
      <c r="C168" s="61" t="n"/>
      <c r="D168" s="61" t="n"/>
      <c r="E168" s="61" t="n"/>
      <c r="F168" s="67" t="n"/>
      <c r="G168" s="61" t="n"/>
    </row>
    <row r="169">
      <c r="B169" s="60" t="n"/>
      <c r="C169" s="61" t="n"/>
      <c r="D169" s="61" t="n"/>
      <c r="E169" s="61" t="n"/>
      <c r="F169" s="67" t="n"/>
      <c r="G169" s="61" t="n"/>
    </row>
    <row r="170">
      <c r="B170" s="60" t="n"/>
      <c r="C170" s="61" t="n"/>
      <c r="D170" s="61" t="n"/>
      <c r="E170" s="61" t="n"/>
      <c r="F170" s="67" t="n"/>
      <c r="G170" s="61" t="n"/>
    </row>
    <row r="171">
      <c r="B171" s="60" t="n"/>
      <c r="C171" s="61" t="n"/>
      <c r="D171" s="61" t="n"/>
      <c r="E171" s="61" t="n"/>
      <c r="F171" s="67" t="n"/>
      <c r="G171" s="61" t="n"/>
    </row>
    <row r="172">
      <c r="B172" s="60" t="n"/>
      <c r="C172" s="61" t="n"/>
      <c r="D172" s="61" t="n"/>
      <c r="E172" s="61" t="n"/>
      <c r="F172" s="67" t="n"/>
      <c r="G172" s="61" t="n"/>
    </row>
    <row r="173">
      <c r="B173" s="60" t="n"/>
      <c r="C173" s="61" t="n"/>
      <c r="D173" s="61" t="n"/>
      <c r="E173" s="61" t="n"/>
      <c r="F173" s="67" t="n"/>
      <c r="G173" s="61" t="n"/>
    </row>
    <row r="174">
      <c r="B174" s="60" t="n"/>
      <c r="C174" s="61" t="n"/>
      <c r="D174" s="61" t="n"/>
      <c r="E174" s="61" t="n"/>
      <c r="F174" s="67" t="n"/>
      <c r="G174" s="61" t="n"/>
    </row>
    <row r="175">
      <c r="B175" s="60" t="n"/>
      <c r="C175" s="61" t="n"/>
      <c r="D175" s="61" t="n"/>
      <c r="E175" s="61" t="n"/>
      <c r="F175" s="67" t="n"/>
      <c r="G175" s="61" t="n"/>
    </row>
    <row r="176">
      <c r="B176" s="60" t="n"/>
      <c r="C176" s="61" t="n"/>
      <c r="D176" s="61" t="n"/>
      <c r="E176" s="61" t="n"/>
      <c r="F176" s="67" t="n"/>
      <c r="G176" s="61" t="n"/>
    </row>
    <row r="177">
      <c r="B177" s="60" t="n"/>
      <c r="C177" s="61" t="n"/>
      <c r="D177" s="61" t="n"/>
      <c r="E177" s="61" t="n"/>
      <c r="F177" s="67" t="n"/>
      <c r="G177" s="61" t="n"/>
    </row>
    <row r="178">
      <c r="B178" s="60" t="n"/>
      <c r="C178" s="61" t="n"/>
      <c r="D178" s="61" t="n"/>
      <c r="E178" s="61" t="n"/>
      <c r="F178" s="67" t="n"/>
      <c r="G178" s="61" t="n"/>
    </row>
    <row r="179">
      <c r="B179" s="60" t="n"/>
      <c r="C179" s="61" t="n"/>
      <c r="D179" s="61" t="n"/>
      <c r="E179" s="61" t="n"/>
      <c r="F179" s="67" t="n"/>
      <c r="G179" s="61" t="n"/>
    </row>
    <row r="180">
      <c r="B180" s="60" t="n"/>
      <c r="C180" s="61" t="n"/>
      <c r="D180" s="61" t="n"/>
      <c r="E180" s="61" t="n"/>
      <c r="F180" s="67" t="n"/>
      <c r="G180" s="61" t="n"/>
    </row>
    <row r="181">
      <c r="B181" s="60" t="n"/>
      <c r="C181" s="61" t="n"/>
      <c r="D181" s="61" t="n"/>
      <c r="E181" s="61" t="n"/>
      <c r="F181" s="67" t="n"/>
      <c r="G181" s="61" t="n"/>
    </row>
    <row r="182">
      <c r="B182" s="60" t="n"/>
      <c r="C182" s="61" t="n"/>
      <c r="D182" s="61" t="n"/>
      <c r="E182" s="61" t="n"/>
      <c r="F182" s="67" t="n"/>
      <c r="G182" s="61" t="n"/>
    </row>
    <row r="183">
      <c r="B183" s="60" t="n"/>
      <c r="C183" s="61" t="n"/>
      <c r="D183" s="61" t="n"/>
      <c r="E183" s="61" t="n"/>
      <c r="F183" s="67" t="n"/>
      <c r="G183" s="61" t="n"/>
    </row>
    <row r="184">
      <c r="B184" s="60" t="n"/>
      <c r="C184" s="61" t="n"/>
      <c r="D184" s="61" t="n"/>
      <c r="E184" s="61" t="n"/>
      <c r="F184" s="67" t="n"/>
      <c r="G184" s="61" t="n"/>
    </row>
    <row r="185">
      <c r="B185" s="60" t="n"/>
      <c r="C185" s="61" t="n"/>
      <c r="D185" s="61" t="n"/>
      <c r="E185" s="61" t="n"/>
      <c r="F185" s="67" t="n"/>
      <c r="G185" s="61" t="n"/>
    </row>
    <row r="186">
      <c r="B186" s="60" t="n"/>
      <c r="C186" s="61" t="n"/>
      <c r="D186" s="61" t="n"/>
      <c r="E186" s="61" t="n"/>
      <c r="F186" s="67" t="n"/>
      <c r="G186" s="61" t="n"/>
    </row>
    <row r="187">
      <c r="B187" s="60" t="n"/>
      <c r="C187" s="61" t="n"/>
      <c r="D187" s="61" t="n"/>
      <c r="E187" s="61" t="n"/>
      <c r="F187" s="67" t="n"/>
      <c r="G187" s="61" t="n"/>
    </row>
    <row r="188">
      <c r="B188" s="60" t="n"/>
      <c r="C188" s="61" t="n"/>
      <c r="D188" s="61" t="n"/>
      <c r="E188" s="61" t="n"/>
      <c r="F188" s="67" t="n"/>
      <c r="G188" s="61" t="n"/>
    </row>
    <row r="189">
      <c r="B189" s="60" t="n"/>
      <c r="C189" s="61" t="n"/>
      <c r="D189" s="61" t="n"/>
      <c r="E189" s="61" t="n"/>
      <c r="F189" s="67" t="n"/>
      <c r="G189" s="61" t="n"/>
    </row>
    <row r="190">
      <c r="B190" s="60" t="n"/>
      <c r="C190" s="61" t="n"/>
      <c r="D190" s="61" t="n"/>
      <c r="E190" s="61" t="n"/>
      <c r="F190" s="67" t="n"/>
      <c r="G190" s="61" t="n"/>
    </row>
    <row r="191">
      <c r="B191" s="60" t="n"/>
      <c r="C191" s="61" t="n"/>
      <c r="D191" s="61" t="n"/>
      <c r="E191" s="61" t="n"/>
      <c r="F191" s="67" t="n"/>
      <c r="G191" s="61" t="n"/>
    </row>
    <row r="192">
      <c r="B192" s="60" t="n"/>
      <c r="C192" s="61" t="n"/>
      <c r="D192" s="61" t="n"/>
      <c r="E192" s="61" t="n"/>
      <c r="F192" s="67" t="n"/>
      <c r="G192" s="61" t="n"/>
    </row>
    <row r="193">
      <c r="B193" s="60" t="n"/>
      <c r="C193" s="61" t="n"/>
      <c r="D193" s="61" t="n"/>
      <c r="E193" s="61" t="n"/>
      <c r="F193" s="67" t="n"/>
      <c r="G193" s="61" t="n"/>
    </row>
    <row r="194">
      <c r="B194" s="60" t="n"/>
      <c r="C194" s="61" t="n"/>
      <c r="D194" s="61" t="n"/>
      <c r="E194" s="61" t="n"/>
      <c r="F194" s="67" t="n"/>
      <c r="G194" s="61" t="n"/>
    </row>
    <row r="195">
      <c r="B195" s="60" t="n"/>
      <c r="C195" s="61" t="n"/>
      <c r="D195" s="61" t="n"/>
      <c r="E195" s="61" t="n"/>
      <c r="F195" s="67" t="n"/>
      <c r="G195" s="61" t="n"/>
    </row>
    <row r="196">
      <c r="B196" s="60" t="n"/>
      <c r="C196" s="61" t="n"/>
      <c r="D196" s="61" t="n"/>
      <c r="E196" s="61" t="n"/>
      <c r="F196" s="67" t="n"/>
      <c r="G196" s="61" t="n"/>
    </row>
    <row r="197">
      <c r="B197" s="60" t="n"/>
      <c r="C197" s="61" t="n"/>
      <c r="D197" s="61" t="n"/>
      <c r="E197" s="61" t="n"/>
      <c r="F197" s="67" t="n"/>
      <c r="G197" s="61" t="n"/>
    </row>
    <row r="198">
      <c r="B198" s="60" t="n"/>
      <c r="C198" s="61" t="n"/>
      <c r="D198" s="61" t="n"/>
      <c r="E198" s="61" t="n"/>
      <c r="F198" s="67" t="n"/>
      <c r="G198" s="61" t="n"/>
    </row>
    <row r="199">
      <c r="B199" s="60" t="n"/>
      <c r="C199" s="61" t="n"/>
      <c r="D199" s="61" t="n"/>
      <c r="E199" s="61" t="n"/>
      <c r="F199" s="67" t="n"/>
      <c r="G199" s="61" t="n"/>
    </row>
    <row r="200">
      <c r="B200" s="60" t="n"/>
      <c r="C200" s="61" t="n"/>
      <c r="D200" s="61" t="n"/>
      <c r="E200" s="61" t="n"/>
      <c r="F200" s="67" t="n"/>
      <c r="G200" s="61" t="n"/>
    </row>
    <row r="201">
      <c r="B201" s="60" t="n"/>
      <c r="C201" s="61" t="n"/>
      <c r="D201" s="61" t="n"/>
      <c r="E201" s="61" t="n"/>
      <c r="F201" s="67" t="n"/>
      <c r="G201" s="61" t="n"/>
    </row>
    <row r="202">
      <c r="B202" s="60" t="n"/>
      <c r="C202" s="61" t="n"/>
      <c r="D202" s="61" t="n"/>
      <c r="E202" s="61" t="n"/>
      <c r="F202" s="67" t="n"/>
      <c r="G202" s="61" t="n"/>
    </row>
    <row r="203">
      <c r="B203" s="60" t="n"/>
      <c r="C203" s="61" t="n"/>
      <c r="D203" s="61" t="n"/>
      <c r="E203" s="61" t="n"/>
      <c r="F203" s="67" t="n"/>
      <c r="G203" s="61" t="n"/>
    </row>
    <row r="204">
      <c r="B204" s="60" t="n"/>
      <c r="C204" s="61" t="n"/>
      <c r="D204" s="61" t="n"/>
      <c r="E204" s="61" t="n"/>
      <c r="F204" s="67" t="n"/>
      <c r="G204" s="61" t="n"/>
    </row>
    <row r="205">
      <c r="B205" s="60" t="n"/>
      <c r="C205" s="61" t="n"/>
      <c r="D205" s="61" t="n"/>
      <c r="E205" s="61" t="n"/>
      <c r="F205" s="67" t="n"/>
      <c r="G205" s="61" t="n"/>
    </row>
    <row r="206">
      <c r="B206" s="60" t="n"/>
      <c r="C206" s="61" t="n"/>
      <c r="D206" s="61" t="n"/>
      <c r="E206" s="61" t="n"/>
      <c r="F206" s="67" t="n"/>
      <c r="G206" s="61" t="n"/>
    </row>
    <row r="207">
      <c r="B207" s="60" t="n"/>
      <c r="C207" s="61" t="n"/>
      <c r="D207" s="61" t="n"/>
      <c r="E207" s="61" t="n"/>
      <c r="F207" s="67" t="n"/>
      <c r="G207" s="61" t="n"/>
    </row>
    <row r="208">
      <c r="B208" s="60" t="n"/>
      <c r="C208" s="61" t="n"/>
      <c r="D208" s="61" t="n"/>
      <c r="E208" s="61" t="n"/>
      <c r="F208" s="67" t="n"/>
      <c r="G208" s="61" t="n"/>
    </row>
    <row r="209">
      <c r="B209" s="60" t="n"/>
      <c r="C209" s="61" t="n"/>
      <c r="D209" s="61" t="n"/>
      <c r="E209" s="61" t="n"/>
      <c r="F209" s="67" t="n"/>
      <c r="G209" s="61" t="n"/>
    </row>
    <row r="210">
      <c r="B210" s="60" t="n"/>
      <c r="C210" s="61" t="n"/>
      <c r="D210" s="61" t="n"/>
      <c r="E210" s="61" t="n"/>
      <c r="F210" s="67" t="n"/>
      <c r="G210" s="61" t="n"/>
    </row>
    <row r="211">
      <c r="B211" s="60" t="n"/>
      <c r="C211" s="61" t="n"/>
      <c r="D211" s="61" t="n"/>
      <c r="E211" s="61" t="n"/>
      <c r="F211" s="67" t="n"/>
      <c r="G211" s="61" t="n"/>
    </row>
    <row r="212">
      <c r="B212" s="60" t="n"/>
      <c r="C212" s="61" t="n"/>
      <c r="D212" s="61" t="n"/>
      <c r="E212" s="61" t="n"/>
      <c r="F212" s="67" t="n"/>
      <c r="G212" s="61" t="n"/>
    </row>
    <row r="213">
      <c r="B213" s="60" t="n"/>
      <c r="C213" s="61" t="n"/>
      <c r="D213" s="61" t="n"/>
      <c r="E213" s="61" t="n"/>
      <c r="F213" s="67" t="n"/>
      <c r="G213" s="61" t="n"/>
    </row>
    <row r="214">
      <c r="B214" s="60" t="n"/>
      <c r="C214" s="61" t="n"/>
      <c r="D214" s="61" t="n"/>
      <c r="E214" s="61" t="n"/>
      <c r="F214" s="67" t="n"/>
      <c r="G214" s="61" t="n"/>
    </row>
    <row r="215">
      <c r="B215" s="60" t="n"/>
      <c r="C215" s="61" t="n"/>
      <c r="D215" s="61" t="n"/>
      <c r="E215" s="61" t="n"/>
      <c r="F215" s="67" t="n"/>
      <c r="G215" s="61" t="n"/>
    </row>
    <row r="216">
      <c r="B216" s="60" t="n"/>
      <c r="C216" s="61" t="n"/>
      <c r="D216" s="61" t="n"/>
      <c r="E216" s="61" t="n"/>
      <c r="F216" s="67" t="n"/>
      <c r="G216" s="61" t="n"/>
    </row>
    <row r="217">
      <c r="B217" s="60" t="n"/>
      <c r="C217" s="61" t="n"/>
      <c r="D217" s="61" t="n"/>
      <c r="E217" s="61" t="n"/>
      <c r="F217" s="67" t="n"/>
      <c r="G217" s="61" t="n"/>
    </row>
    <row r="218">
      <c r="B218" s="60" t="n"/>
      <c r="C218" s="61" t="n"/>
      <c r="D218" s="61" t="n"/>
      <c r="E218" s="61" t="n"/>
      <c r="F218" s="67" t="n"/>
      <c r="G218" s="61" t="n"/>
    </row>
    <row r="219">
      <c r="B219" s="60" t="n"/>
      <c r="C219" s="61" t="n"/>
      <c r="D219" s="61" t="n"/>
      <c r="E219" s="61" t="n"/>
      <c r="F219" s="67" t="n"/>
      <c r="G219" s="61" t="n"/>
    </row>
    <row r="220">
      <c r="B220" s="60" t="n"/>
      <c r="C220" s="61" t="n"/>
      <c r="D220" s="61" t="n"/>
      <c r="E220" s="61" t="n"/>
      <c r="F220" s="67" t="n"/>
      <c r="G220" s="61" t="n"/>
    </row>
    <row r="221">
      <c r="B221" s="60" t="n"/>
      <c r="C221" s="61" t="n"/>
      <c r="D221" s="61" t="n"/>
      <c r="E221" s="61" t="n"/>
      <c r="F221" s="67" t="n"/>
      <c r="G221" s="61" t="n"/>
    </row>
    <row r="222">
      <c r="B222" s="60" t="n"/>
      <c r="C222" s="61" t="n"/>
      <c r="D222" s="61" t="n"/>
      <c r="E222" s="61" t="n"/>
      <c r="F222" s="67" t="n"/>
      <c r="G222" s="61" t="n"/>
    </row>
    <row r="223">
      <c r="B223" s="60" t="n"/>
      <c r="C223" s="61" t="n"/>
      <c r="D223" s="61" t="n"/>
      <c r="E223" s="61" t="n"/>
      <c r="F223" s="67" t="n"/>
      <c r="G223" s="61" t="n"/>
    </row>
    <row r="224">
      <c r="B224" s="60" t="n"/>
      <c r="C224" s="61" t="n"/>
      <c r="D224" s="61" t="n"/>
      <c r="E224" s="61" t="n"/>
      <c r="F224" s="67" t="n"/>
      <c r="G224" s="61" t="n"/>
    </row>
    <row r="225">
      <c r="B225" s="60" t="n"/>
      <c r="C225" s="61" t="n"/>
      <c r="D225" s="61" t="n"/>
      <c r="E225" s="61" t="n"/>
      <c r="F225" s="67" t="n"/>
      <c r="G225" s="61" t="n"/>
    </row>
    <row r="226">
      <c r="B226" s="60" t="n"/>
      <c r="C226" s="61" t="n"/>
      <c r="D226" s="61" t="n"/>
      <c r="E226" s="61" t="n"/>
      <c r="F226" s="67" t="n"/>
      <c r="G226" s="61" t="n"/>
    </row>
    <row r="227">
      <c r="B227" s="60" t="n"/>
      <c r="C227" s="61" t="n"/>
      <c r="D227" s="61" t="n"/>
      <c r="E227" s="61" t="n"/>
      <c r="F227" s="67" t="n"/>
      <c r="G227" s="61" t="n"/>
    </row>
    <row r="228">
      <c r="B228" s="60" t="n"/>
      <c r="C228" s="61" t="n"/>
      <c r="D228" s="61" t="n"/>
      <c r="E228" s="61" t="n"/>
      <c r="F228" s="67" t="n"/>
      <c r="G228" s="61" t="n"/>
    </row>
    <row r="229">
      <c r="B229" s="60" t="n"/>
      <c r="C229" s="61" t="n"/>
      <c r="D229" s="61" t="n"/>
      <c r="E229" s="61" t="n"/>
      <c r="F229" s="67" t="n"/>
      <c r="G229" s="61" t="n"/>
    </row>
    <row r="230">
      <c r="B230" s="60" t="n"/>
      <c r="C230" s="61" t="n"/>
      <c r="D230" s="61" t="n"/>
      <c r="E230" s="61" t="n"/>
      <c r="F230" s="67" t="n"/>
      <c r="G230" s="61" t="n"/>
    </row>
    <row r="231">
      <c r="B231" s="60" t="n"/>
      <c r="C231" s="61" t="n"/>
      <c r="D231" s="61" t="n"/>
      <c r="E231" s="61" t="n"/>
      <c r="F231" s="67" t="n"/>
      <c r="G231" s="61" t="n"/>
    </row>
    <row r="232">
      <c r="B232" s="60" t="n"/>
      <c r="C232" s="61" t="n"/>
      <c r="D232" s="61" t="n"/>
      <c r="E232" s="61" t="n"/>
      <c r="F232" s="67" t="n"/>
      <c r="G232" s="61" t="n"/>
    </row>
    <row r="233">
      <c r="B233" s="60" t="n"/>
      <c r="C233" s="61" t="n"/>
      <c r="D233" s="61" t="n"/>
      <c r="E233" s="61" t="n"/>
      <c r="F233" s="67" t="n"/>
      <c r="G233" s="61" t="n"/>
    </row>
    <row r="234">
      <c r="B234" s="60" t="n"/>
      <c r="C234" s="61" t="n"/>
      <c r="D234" s="61" t="n"/>
      <c r="E234" s="61" t="n"/>
      <c r="F234" s="67" t="n"/>
      <c r="G234" s="61" t="n"/>
    </row>
    <row r="235">
      <c r="B235" s="60" t="n"/>
      <c r="C235" s="61" t="n"/>
      <c r="D235" s="61" t="n"/>
      <c r="E235" s="61" t="n"/>
      <c r="F235" s="67" t="n"/>
      <c r="G235" s="61" t="n"/>
    </row>
    <row r="236">
      <c r="B236" s="60" t="n"/>
      <c r="C236" s="61" t="n"/>
      <c r="D236" s="61" t="n"/>
      <c r="E236" s="61" t="n"/>
      <c r="F236" s="67" t="n"/>
      <c r="G236" s="61" t="n"/>
    </row>
    <row r="237">
      <c r="B237" s="60" t="n"/>
      <c r="C237" s="61" t="n"/>
      <c r="D237" s="61" t="n"/>
      <c r="E237" s="61" t="n"/>
      <c r="F237" s="67" t="n"/>
      <c r="G237" s="61" t="n"/>
    </row>
    <row r="238">
      <c r="B238" s="60" t="n"/>
      <c r="C238" s="61" t="n"/>
      <c r="D238" s="61" t="n"/>
      <c r="E238" s="61" t="n"/>
      <c r="F238" s="67" t="n"/>
      <c r="G238" s="61" t="n"/>
    </row>
    <row r="239">
      <c r="B239" s="60" t="n"/>
      <c r="C239" s="61" t="n"/>
      <c r="D239" s="61" t="n"/>
      <c r="E239" s="61" t="n"/>
      <c r="F239" s="67" t="n"/>
      <c r="G239" s="61" t="n"/>
    </row>
    <row r="240">
      <c r="B240" s="60" t="n"/>
      <c r="C240" s="61" t="n"/>
      <c r="D240" s="61" t="n"/>
      <c r="E240" s="61" t="n"/>
      <c r="F240" s="67" t="n"/>
      <c r="G240" s="61" t="n"/>
    </row>
    <row r="241">
      <c r="B241" s="60" t="n"/>
      <c r="C241" s="61" t="n"/>
      <c r="D241" s="61" t="n"/>
      <c r="E241" s="61" t="n"/>
      <c r="F241" s="67" t="n"/>
      <c r="G241" s="61" t="n"/>
    </row>
    <row r="242">
      <c r="B242" s="60" t="n"/>
      <c r="C242" s="61" t="n"/>
      <c r="D242" s="61" t="n"/>
      <c r="E242" s="61" t="n"/>
      <c r="F242" s="67" t="n"/>
      <c r="G242" s="61" t="n"/>
    </row>
    <row r="243">
      <c r="B243" s="60" t="n"/>
      <c r="C243" s="61" t="n"/>
      <c r="D243" s="61" t="n"/>
      <c r="E243" s="61" t="n"/>
      <c r="F243" s="67" t="n"/>
      <c r="G243" s="61" t="n"/>
    </row>
    <row r="244">
      <c r="B244" s="60" t="n"/>
      <c r="C244" s="61" t="n"/>
      <c r="D244" s="61" t="n"/>
      <c r="E244" s="61" t="n"/>
      <c r="F244" s="67" t="n"/>
      <c r="G244" s="61" t="n"/>
    </row>
    <row r="245">
      <c r="B245" s="60" t="n"/>
      <c r="C245" s="61" t="n"/>
      <c r="D245" s="61" t="n"/>
      <c r="E245" s="61" t="n"/>
      <c r="F245" s="67" t="n"/>
      <c r="G245" s="61" t="n"/>
    </row>
    <row r="246">
      <c r="B246" s="60" t="n"/>
      <c r="C246" s="61" t="n"/>
      <c r="D246" s="61" t="n"/>
      <c r="E246" s="61" t="n"/>
      <c r="F246" s="67" t="n"/>
      <c r="G246" s="61" t="n"/>
    </row>
    <row r="247">
      <c r="B247" s="60" t="n"/>
      <c r="C247" s="61" t="n"/>
      <c r="D247" s="61" t="n"/>
      <c r="E247" s="61" t="n"/>
      <c r="F247" s="67" t="n"/>
      <c r="G247" s="61" t="n"/>
    </row>
    <row r="248">
      <c r="B248" s="60" t="n"/>
      <c r="C248" s="61" t="n"/>
      <c r="D248" s="61" t="n"/>
      <c r="E248" s="61" t="n"/>
      <c r="F248" s="67" t="n"/>
      <c r="G248" s="61" t="n"/>
    </row>
    <row r="249">
      <c r="B249" s="60" t="n"/>
      <c r="C249" s="61" t="n"/>
      <c r="D249" s="61" t="n"/>
      <c r="E249" s="61" t="n"/>
      <c r="F249" s="67" t="n"/>
      <c r="G249" s="61" t="n"/>
    </row>
    <row r="250">
      <c r="B250" s="60" t="n"/>
      <c r="C250" s="61" t="n"/>
      <c r="D250" s="61" t="n"/>
      <c r="E250" s="61" t="n"/>
      <c r="F250" s="67" t="n"/>
      <c r="G250" s="61" t="n"/>
    </row>
    <row r="251">
      <c r="B251" s="60" t="n"/>
      <c r="C251" s="61" t="n"/>
      <c r="D251" s="61" t="n"/>
      <c r="E251" s="61" t="n"/>
      <c r="F251" s="67" t="n"/>
      <c r="G251" s="61" t="n"/>
    </row>
    <row r="252">
      <c r="B252" s="60" t="n"/>
      <c r="C252" s="61" t="n"/>
      <c r="D252" s="61" t="n"/>
      <c r="E252" s="61" t="n"/>
      <c r="F252" s="67" t="n"/>
      <c r="G252" s="61" t="n"/>
    </row>
    <row r="253">
      <c r="B253" s="60" t="n"/>
      <c r="C253" s="61" t="n"/>
      <c r="D253" s="61" t="n"/>
      <c r="E253" s="61" t="n"/>
      <c r="F253" s="67" t="n"/>
      <c r="G253" s="61" t="n"/>
    </row>
    <row r="254">
      <c r="B254" s="60" t="n"/>
      <c r="C254" s="61" t="n"/>
      <c r="D254" s="61" t="n"/>
      <c r="E254" s="61" t="n"/>
      <c r="F254" s="67" t="n"/>
      <c r="G254" s="61" t="n"/>
    </row>
    <row r="255">
      <c r="B255" s="60" t="n"/>
      <c r="C255" s="61" t="n"/>
      <c r="D255" s="61" t="n"/>
      <c r="E255" s="61" t="n"/>
      <c r="F255" s="67" t="n"/>
      <c r="G255" s="61" t="n"/>
    </row>
    <row r="256">
      <c r="B256" s="60" t="n"/>
      <c r="C256" s="61" t="n"/>
      <c r="D256" s="61" t="n"/>
      <c r="E256" s="61" t="n"/>
      <c r="F256" s="67" t="n"/>
      <c r="G256" s="61" t="n"/>
    </row>
    <row r="257">
      <c r="B257" s="60" t="n"/>
      <c r="C257" s="61" t="n"/>
      <c r="D257" s="61" t="n"/>
      <c r="E257" s="61" t="n"/>
      <c r="F257" s="67" t="n"/>
      <c r="G257" s="61" t="n"/>
    </row>
    <row r="258">
      <c r="B258" s="60" t="n"/>
      <c r="C258" s="61" t="n"/>
      <c r="D258" s="61" t="n"/>
      <c r="E258" s="61" t="n"/>
      <c r="F258" s="67" t="n"/>
      <c r="G258" s="61" t="n"/>
    </row>
    <row r="259">
      <c r="B259" s="60" t="n"/>
      <c r="C259" s="61" t="n"/>
      <c r="D259" s="61" t="n"/>
      <c r="E259" s="61" t="n"/>
      <c r="F259" s="67" t="n"/>
      <c r="G259" s="61" t="n"/>
    </row>
    <row r="260">
      <c r="B260" s="60" t="n"/>
      <c r="C260" s="61" t="n"/>
      <c r="D260" s="61" t="n"/>
      <c r="E260" s="61" t="n"/>
      <c r="F260" s="67" t="n"/>
      <c r="G260" s="61" t="n"/>
    </row>
    <row r="261">
      <c r="B261" s="60" t="n"/>
      <c r="C261" s="61" t="n"/>
      <c r="D261" s="61" t="n"/>
      <c r="E261" s="61" t="n"/>
      <c r="F261" s="67" t="n"/>
      <c r="G261" s="61" t="n"/>
    </row>
    <row r="262">
      <c r="B262" s="60" t="n"/>
      <c r="C262" s="61" t="n"/>
      <c r="D262" s="61" t="n"/>
      <c r="E262" s="61" t="n"/>
      <c r="F262" s="67" t="n"/>
      <c r="G262" s="61" t="n"/>
    </row>
    <row r="263">
      <c r="B263" s="60" t="n"/>
      <c r="C263" s="61" t="n"/>
      <c r="D263" s="61" t="n"/>
      <c r="E263" s="61" t="n"/>
      <c r="F263" s="67" t="n"/>
      <c r="G263" s="61" t="n"/>
    </row>
    <row r="264">
      <c r="B264" s="60" t="n"/>
      <c r="C264" s="61" t="n"/>
      <c r="D264" s="61" t="n"/>
      <c r="E264" s="61" t="n"/>
      <c r="F264" s="67" t="n"/>
      <c r="G264" s="61" t="n"/>
    </row>
    <row r="265">
      <c r="B265" s="60" t="n"/>
      <c r="C265" s="61" t="n"/>
      <c r="D265" s="61" t="n"/>
      <c r="E265" s="61" t="n"/>
      <c r="F265" s="67" t="n"/>
      <c r="G265" s="61" t="n"/>
    </row>
    <row r="266">
      <c r="B266" s="60" t="n"/>
      <c r="C266" s="61" t="n"/>
      <c r="D266" s="61" t="n"/>
      <c r="E266" s="61" t="n"/>
      <c r="F266" s="67" t="n"/>
      <c r="G266" s="61" t="n"/>
    </row>
    <row r="267">
      <c r="B267" s="60" t="n"/>
      <c r="C267" s="61" t="n"/>
      <c r="D267" s="61" t="n"/>
      <c r="E267" s="61" t="n"/>
      <c r="F267" s="67" t="n"/>
      <c r="G267" s="61" t="n"/>
    </row>
    <row r="268">
      <c r="B268" s="60" t="n"/>
      <c r="C268" s="61" t="n"/>
      <c r="D268" s="61" t="n"/>
      <c r="E268" s="61" t="n"/>
      <c r="F268" s="67" t="n"/>
      <c r="G268" s="61" t="n"/>
    </row>
    <row r="269">
      <c r="B269" s="60" t="n"/>
      <c r="C269" s="61" t="n"/>
      <c r="D269" s="61" t="n"/>
      <c r="E269" s="61" t="n"/>
      <c r="F269" s="67" t="n"/>
      <c r="G269" s="61" t="n"/>
    </row>
    <row r="270">
      <c r="B270" s="60" t="n"/>
      <c r="C270" s="61" t="n"/>
      <c r="D270" s="61" t="n"/>
      <c r="E270" s="61" t="n"/>
      <c r="F270" s="67" t="n"/>
      <c r="G270" s="61" t="n"/>
    </row>
    <row r="271">
      <c r="B271" s="60" t="n"/>
      <c r="C271" s="61" t="n"/>
      <c r="D271" s="61" t="n"/>
      <c r="E271" s="61" t="n"/>
      <c r="F271" s="67" t="n"/>
      <c r="G271" s="61" t="n"/>
    </row>
    <row r="272">
      <c r="B272" s="60" t="n"/>
      <c r="C272" s="61" t="n"/>
      <c r="D272" s="61" t="n"/>
      <c r="E272" s="61" t="n"/>
      <c r="F272" s="67" t="n"/>
      <c r="G272" s="61" t="n"/>
    </row>
    <row r="273">
      <c r="B273" s="60" t="n"/>
      <c r="C273" s="61" t="n"/>
      <c r="D273" s="61" t="n"/>
      <c r="E273" s="61" t="n"/>
      <c r="F273" s="67" t="n"/>
      <c r="G273" s="61" t="n"/>
    </row>
    <row r="274">
      <c r="B274" s="60" t="n"/>
      <c r="C274" s="61" t="n"/>
      <c r="D274" s="61" t="n"/>
      <c r="E274" s="61" t="n"/>
      <c r="F274" s="67" t="n"/>
      <c r="G274" s="61" t="n"/>
    </row>
    <row r="275">
      <c r="B275" s="60" t="n"/>
      <c r="C275" s="61" t="n"/>
      <c r="D275" s="61" t="n"/>
      <c r="E275" s="61" t="n"/>
      <c r="F275" s="67" t="n"/>
      <c r="G275" s="61" t="n"/>
    </row>
    <row r="276">
      <c r="B276" s="60" t="n"/>
      <c r="C276" s="61" t="n"/>
      <c r="D276" s="61" t="n"/>
      <c r="E276" s="61" t="n"/>
      <c r="F276" s="67" t="n"/>
      <c r="G276" s="61" t="n"/>
    </row>
    <row r="277">
      <c r="B277" s="60" t="n"/>
      <c r="C277" s="61" t="n"/>
      <c r="D277" s="61" t="n"/>
      <c r="E277" s="61" t="n"/>
      <c r="F277" s="67" t="n"/>
      <c r="G277" s="61" t="n"/>
    </row>
    <row r="278">
      <c r="B278" s="60" t="n"/>
      <c r="C278" s="61" t="n"/>
      <c r="D278" s="61" t="n"/>
      <c r="E278" s="61" t="n"/>
      <c r="F278" s="67" t="n"/>
      <c r="G278" s="61" t="n"/>
    </row>
    <row r="279">
      <c r="B279" s="60" t="n"/>
      <c r="C279" s="61" t="n"/>
      <c r="D279" s="61" t="n"/>
      <c r="E279" s="61" t="n"/>
      <c r="F279" s="67" t="n"/>
      <c r="G279" s="61" t="n"/>
    </row>
    <row r="280">
      <c r="B280" s="60" t="n"/>
      <c r="C280" s="61" t="n"/>
      <c r="D280" s="61" t="n"/>
      <c r="E280" s="61" t="n"/>
      <c r="F280" s="67" t="n"/>
      <c r="G280" s="61" t="n"/>
    </row>
    <row r="281">
      <c r="B281" s="60" t="n"/>
      <c r="C281" s="61" t="n"/>
      <c r="D281" s="61" t="n"/>
      <c r="E281" s="61" t="n"/>
      <c r="F281" s="67" t="n"/>
      <c r="G281" s="61" t="n"/>
    </row>
    <row r="282">
      <c r="B282" s="60" t="n"/>
      <c r="C282" s="61" t="n"/>
      <c r="D282" s="61" t="n"/>
      <c r="E282" s="61" t="n"/>
      <c r="F282" s="67" t="n"/>
      <c r="G282" s="61" t="n"/>
    </row>
    <row r="283">
      <c r="B283" s="60" t="n"/>
      <c r="C283" s="61" t="n"/>
      <c r="D283" s="61" t="n"/>
      <c r="E283" s="61" t="n"/>
      <c r="F283" s="67" t="n"/>
      <c r="G283" s="61" t="n"/>
    </row>
    <row r="284">
      <c r="B284" s="60" t="n"/>
      <c r="C284" s="61" t="n"/>
      <c r="D284" s="61" t="n"/>
      <c r="E284" s="61" t="n"/>
      <c r="F284" s="67" t="n"/>
      <c r="G284" s="61" t="n"/>
    </row>
    <row r="285">
      <c r="B285" s="60" t="n"/>
      <c r="C285" s="61" t="n"/>
      <c r="D285" s="61" t="n"/>
      <c r="E285" s="61" t="n"/>
      <c r="F285" s="67" t="n"/>
      <c r="G285" s="61" t="n"/>
    </row>
    <row r="286">
      <c r="B286" s="60" t="n"/>
      <c r="C286" s="61" t="n"/>
      <c r="D286" s="61" t="n"/>
      <c r="E286" s="61" t="n"/>
      <c r="F286" s="67" t="n"/>
      <c r="G286" s="61" t="n"/>
    </row>
    <row r="287">
      <c r="B287" s="60" t="n"/>
      <c r="C287" s="61" t="n"/>
      <c r="D287" s="61" t="n"/>
      <c r="E287" s="61" t="n"/>
      <c r="F287" s="67" t="n"/>
      <c r="G287" s="61" t="n"/>
    </row>
    <row r="288">
      <c r="B288" s="60" t="n"/>
      <c r="C288" s="61" t="n"/>
      <c r="D288" s="61" t="n"/>
      <c r="E288" s="61" t="n"/>
      <c r="F288" s="67" t="n"/>
      <c r="G288" s="61" t="n"/>
    </row>
    <row r="289">
      <c r="B289" s="60" t="n"/>
      <c r="C289" s="61" t="n"/>
      <c r="D289" s="61" t="n"/>
      <c r="E289" s="61" t="n"/>
      <c r="F289" s="67" t="n"/>
      <c r="G289" s="61" t="n"/>
    </row>
    <row r="290">
      <c r="B290" s="60" t="n"/>
      <c r="C290" s="61" t="n"/>
      <c r="D290" s="61" t="n"/>
      <c r="E290" s="61" t="n"/>
      <c r="F290" s="67" t="n"/>
      <c r="G290" s="61" t="n"/>
    </row>
    <row r="291">
      <c r="B291" s="60" t="n"/>
      <c r="C291" s="61" t="n"/>
      <c r="D291" s="61" t="n"/>
      <c r="E291" s="61" t="n"/>
      <c r="F291" s="67" t="n"/>
      <c r="G291" s="61" t="n"/>
    </row>
    <row r="292">
      <c r="B292" s="60" t="n"/>
      <c r="C292" s="61" t="n"/>
      <c r="D292" s="61" t="n"/>
      <c r="E292" s="61" t="n"/>
      <c r="F292" s="67" t="n"/>
      <c r="G292" s="61" t="n"/>
    </row>
    <row r="293">
      <c r="B293" s="60" t="n"/>
      <c r="C293" s="61" t="n"/>
      <c r="D293" s="61" t="n"/>
      <c r="E293" s="61" t="n"/>
      <c r="F293" s="67" t="n"/>
      <c r="G293" s="61" t="n"/>
    </row>
    <row r="294">
      <c r="B294" s="60" t="n"/>
      <c r="C294" s="61" t="n"/>
      <c r="D294" s="61" t="n"/>
      <c r="E294" s="61" t="n"/>
      <c r="F294" s="67" t="n"/>
      <c r="G294" s="61" t="n"/>
    </row>
    <row r="295">
      <c r="B295" s="60" t="n"/>
      <c r="C295" s="61" t="n"/>
      <c r="D295" s="61" t="n"/>
      <c r="E295" s="61" t="n"/>
      <c r="F295" s="67" t="n"/>
      <c r="G295" s="61" t="n"/>
    </row>
    <row r="296">
      <c r="B296" s="60" t="n"/>
      <c r="C296" s="61" t="n"/>
      <c r="D296" s="61" t="n"/>
      <c r="E296" s="61" t="n"/>
      <c r="F296" s="67" t="n"/>
      <c r="G296" s="61" t="n"/>
    </row>
    <row r="297">
      <c r="B297" s="60" t="n"/>
      <c r="C297" s="61" t="n"/>
      <c r="D297" s="61" t="n"/>
      <c r="E297" s="61" t="n"/>
      <c r="F297" s="67" t="n"/>
      <c r="G297" s="61" t="n"/>
    </row>
    <row r="298">
      <c r="B298" s="60" t="n"/>
      <c r="C298" s="61" t="n"/>
      <c r="D298" s="61" t="n"/>
      <c r="E298" s="61" t="n"/>
      <c r="F298" s="67" t="n"/>
      <c r="G298" s="61" t="n"/>
    </row>
    <row r="299">
      <c r="B299" s="60" t="n"/>
      <c r="C299" s="61" t="n"/>
      <c r="D299" s="61" t="n"/>
      <c r="E299" s="61" t="n"/>
      <c r="F299" s="67" t="n"/>
      <c r="G299" s="61" t="n"/>
    </row>
    <row r="300">
      <c r="B300" s="60" t="n"/>
      <c r="C300" s="61" t="n"/>
      <c r="D300" s="61" t="n"/>
      <c r="E300" s="61" t="n"/>
      <c r="F300" s="67" t="n"/>
      <c r="G300" s="61" t="n"/>
    </row>
    <row r="301">
      <c r="B301" s="60" t="n"/>
      <c r="C301" s="61" t="n"/>
      <c r="D301" s="61" t="n"/>
      <c r="E301" s="61" t="n"/>
      <c r="F301" s="67" t="n"/>
      <c r="G301" s="61" t="n"/>
    </row>
    <row r="302">
      <c r="B302" s="60" t="n"/>
      <c r="C302" s="61" t="n"/>
      <c r="D302" s="61" t="n"/>
      <c r="E302" s="61" t="n"/>
      <c r="F302" s="67" t="n"/>
      <c r="G302" s="61" t="n"/>
    </row>
    <row r="303">
      <c r="B303" s="60" t="n"/>
      <c r="C303" s="61" t="n"/>
      <c r="D303" s="61" t="n"/>
      <c r="E303" s="61" t="n"/>
      <c r="F303" s="67" t="n"/>
      <c r="G303" s="61" t="n"/>
    </row>
    <row r="304">
      <c r="B304" s="60" t="n"/>
      <c r="C304" s="61" t="n"/>
      <c r="D304" s="61" t="n"/>
      <c r="E304" s="61" t="n"/>
      <c r="F304" s="67" t="n"/>
      <c r="G304" s="61" t="n"/>
    </row>
    <row r="305">
      <c r="B305" s="60" t="n"/>
      <c r="C305" s="61" t="n"/>
      <c r="D305" s="61" t="n"/>
      <c r="E305" s="61" t="n"/>
      <c r="F305" s="67" t="n"/>
      <c r="G305" s="61" t="n"/>
    </row>
    <row r="306">
      <c r="B306" s="60" t="n"/>
      <c r="C306" s="61" t="n"/>
      <c r="D306" s="61" t="n"/>
      <c r="E306" s="61" t="n"/>
      <c r="F306" s="67" t="n"/>
      <c r="G306" s="61" t="n"/>
    </row>
    <row r="308">
      <c r="B308" s="19" t="inlineStr">
        <is>
          <t>axcellservice.com · Free template · Book a free 30-minute consultation: axcellservice.com/contact</t>
        </is>
      </c>
    </row>
  </sheetData>
  <dataValidations count="4">
    <dataValidation sqref="C7:C306" showDropDown="0" showInputMessage="0" showErrorMessage="1" allowBlank="0" error="Pick a project ID from the Projects sheet." type="list" errorStyle="warning">
      <formula1>Projects!$B$7:$B$16</formula1>
    </dataValidation>
    <dataValidation sqref="D7:D306" showDropDown="0" showInputMessage="0" showErrorMessage="1" allowBlank="0" error="Choose Materials, Subcontractors or Other." type="list">
      <formula1>"Materials,Subcontractors,Other"</formula1>
    </dataValidation>
    <dataValidation sqref="B7:B306" showDropDown="0" showInputMessage="0" showErrorMessage="1" allowBlank="0" error="Enter a date, e.g. 31/10/2026." type="date" operator="greaterThan">
      <formula1>36526</formula1>
    </dataValidation>
    <dataValidation sqref="F7:F306" showDropDown="0" showInputMessage="0" showErrorMessage="1" allowBlank="0" error="Enter a number (negative only for a credit note)." type="decimal" operator="between">
      <formula1>-1E+15</formula1>
      <formula2>1E+15</formula2>
    </dataValidation>
  </dataValidations>
  <printOptions horizontalCentered="1"/>
  <pageMargins left="0.4" right="0.4" top="1" bottom="1" header="0.5" footer="0.5"/>
  <pageSetup orientation="landscape" paperSize="9" fitToHeight="0" fitToWidth="1"/>
  <headerFooter>
    <oddHeader/>
    <oddFooter>&amp;L&amp;8 Axcell Financial Consulting · axcellservice.com · Free template&amp;R&amp;8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Axcell Financial Consulting</dc:creator>
  <dc:title xmlns:dc="http://purl.org/dc/elements/1.1/">Project Costing &amp; Profitability</dc:title>
  <dcterms:created xmlns:dcterms="http://purl.org/dc/terms/" xmlns:xsi="http://www.w3.org/2001/XMLSchema-instance" xsi:type="dcterms:W3CDTF">2026-11-05T09:11:04Z</dcterms:created>
  <dcterms:modified xmlns:dcterms="http://purl.org/dc/terms/" xmlns:xsi="http://www.w3.org/2001/XMLSchema-instance" xsi:type="dcterms:W3CDTF">2026-11-05T09:11:04Z</dcterms:modified>
</cp:coreProperties>
</file>